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ahmad.hadad\Downloads\"/>
    </mc:Choice>
  </mc:AlternateContent>
  <xr:revisionPtr revIDLastSave="0" documentId="13_ncr:1_{AB88DF40-39A5-4C35-8695-443253F96756}" xr6:coauthVersionLast="47" xr6:coauthVersionMax="47" xr10:uidLastSave="{00000000-0000-0000-0000-000000000000}"/>
  <bookViews>
    <workbookView xWindow="-108" yWindow="-108" windowWidth="23256" windowHeight="13896" tabRatio="500" xr2:uid="{00000000-000D-0000-FFFF-FFFF00000000}"/>
  </bookViews>
  <sheets>
    <sheet name="DCA Dashboard" sheetId="1" r:id="rId1"/>
    <sheet name="Database" sheetId="2" r:id="rId2"/>
    <sheet name="Lists" sheetId="3" state="hidden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" i="3" l="1" a="1"/>
  <c r="C2" i="3" s="1"/>
  <c r="B2" i="3" a="1"/>
  <c r="B2" i="3" s="1"/>
  <c r="B25" i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E10" i="1"/>
  <c r="E4" i="1"/>
  <c r="E6" i="1" s="1"/>
  <c r="F2" i="3" l="1" a="1"/>
  <c r="F2" i="3" s="1"/>
  <c r="E5" i="1"/>
  <c r="D162" i="1" l="1"/>
  <c r="E162" i="1" s="1"/>
  <c r="C159" i="1"/>
  <c r="D146" i="1"/>
  <c r="C143" i="1"/>
  <c r="D130" i="1"/>
  <c r="E130" i="1" s="1"/>
  <c r="C127" i="1"/>
  <c r="D114" i="1"/>
  <c r="E114" i="1" s="1"/>
  <c r="C111" i="1"/>
  <c r="D98" i="1"/>
  <c r="E98" i="1" s="1"/>
  <c r="C95" i="1"/>
  <c r="D82" i="1"/>
  <c r="E82" i="1" s="1"/>
  <c r="C79" i="1"/>
  <c r="D66" i="1"/>
  <c r="E66" i="1" s="1"/>
  <c r="C63" i="1"/>
  <c r="D50" i="1"/>
  <c r="E50" i="1" s="1"/>
  <c r="C47" i="1"/>
  <c r="D34" i="1"/>
  <c r="C31" i="1"/>
  <c r="D165" i="1"/>
  <c r="E165" i="1" s="1"/>
  <c r="C162" i="1"/>
  <c r="D149" i="1"/>
  <c r="E149" i="1" s="1"/>
  <c r="C146" i="1"/>
  <c r="D133" i="1"/>
  <c r="E133" i="1" s="1"/>
  <c r="C130" i="1"/>
  <c r="D117" i="1"/>
  <c r="E117" i="1" s="1"/>
  <c r="C114" i="1"/>
  <c r="D101" i="1"/>
  <c r="E101" i="1" s="1"/>
  <c r="C98" i="1"/>
  <c r="D85" i="1"/>
  <c r="E85" i="1" s="1"/>
  <c r="C82" i="1"/>
  <c r="D69" i="1"/>
  <c r="E69" i="1" s="1"/>
  <c r="C66" i="1"/>
  <c r="D53" i="1"/>
  <c r="E53" i="1" s="1"/>
  <c r="C50" i="1"/>
  <c r="D37" i="1"/>
  <c r="C34" i="1"/>
  <c r="D168" i="1"/>
  <c r="E168" i="1" s="1"/>
  <c r="C165" i="1"/>
  <c r="D152" i="1"/>
  <c r="E152" i="1" s="1"/>
  <c r="C149" i="1"/>
  <c r="D136" i="1"/>
  <c r="E136" i="1" s="1"/>
  <c r="C133" i="1"/>
  <c r="C168" i="1"/>
  <c r="D164" i="1"/>
  <c r="E164" i="1" s="1"/>
  <c r="C157" i="1"/>
  <c r="D138" i="1"/>
  <c r="E138" i="1" s="1"/>
  <c r="D123" i="1"/>
  <c r="E123" i="1" s="1"/>
  <c r="C116" i="1"/>
  <c r="C109" i="1"/>
  <c r="C102" i="1"/>
  <c r="D91" i="1"/>
  <c r="E91" i="1" s="1"/>
  <c r="C84" i="1"/>
  <c r="C77" i="1"/>
  <c r="C70" i="1"/>
  <c r="D59" i="1"/>
  <c r="E59" i="1" s="1"/>
  <c r="C52" i="1"/>
  <c r="C45" i="1"/>
  <c r="C38" i="1"/>
  <c r="D27" i="1"/>
  <c r="C91" i="1"/>
  <c r="D80" i="1"/>
  <c r="E80" i="1" s="1"/>
  <c r="C59" i="1"/>
  <c r="D48" i="1"/>
  <c r="C27" i="1"/>
  <c r="D160" i="1"/>
  <c r="E160" i="1" s="1"/>
  <c r="C153" i="1"/>
  <c r="C145" i="1"/>
  <c r="C134" i="1"/>
  <c r="D126" i="1"/>
  <c r="E126" i="1" s="1"/>
  <c r="D119" i="1"/>
  <c r="E119" i="1" s="1"/>
  <c r="C112" i="1"/>
  <c r="D105" i="1"/>
  <c r="E105" i="1" s="1"/>
  <c r="D94" i="1"/>
  <c r="E94" i="1" s="1"/>
  <c r="D87" i="1"/>
  <c r="E87" i="1" s="1"/>
  <c r="C80" i="1"/>
  <c r="D73" i="1"/>
  <c r="E73" i="1" s="1"/>
  <c r="D62" i="1"/>
  <c r="E62" i="1" s="1"/>
  <c r="D55" i="1"/>
  <c r="E55" i="1" s="1"/>
  <c r="C48" i="1"/>
  <c r="D41" i="1"/>
  <c r="D30" i="1"/>
  <c r="C160" i="1"/>
  <c r="D141" i="1"/>
  <c r="E141" i="1" s="1"/>
  <c r="C126" i="1"/>
  <c r="C119" i="1"/>
  <c r="C105" i="1"/>
  <c r="C101" i="1"/>
  <c r="C94" i="1"/>
  <c r="C87" i="1"/>
  <c r="C73" i="1"/>
  <c r="C69" i="1"/>
  <c r="C62" i="1"/>
  <c r="C55" i="1"/>
  <c r="C41" i="1"/>
  <c r="C37" i="1"/>
  <c r="C30" i="1"/>
  <c r="D167" i="1"/>
  <c r="E167" i="1" s="1"/>
  <c r="D156" i="1"/>
  <c r="E156" i="1" s="1"/>
  <c r="C152" i="1"/>
  <c r="D148" i="1"/>
  <c r="E148" i="1" s="1"/>
  <c r="C141" i="1"/>
  <c r="D115" i="1"/>
  <c r="E115" i="1" s="1"/>
  <c r="D108" i="1"/>
  <c r="E108" i="1" s="1"/>
  <c r="D97" i="1"/>
  <c r="E97" i="1" s="1"/>
  <c r="D83" i="1"/>
  <c r="E83" i="1" s="1"/>
  <c r="D76" i="1"/>
  <c r="E76" i="1" s="1"/>
  <c r="D65" i="1"/>
  <c r="E65" i="1" s="1"/>
  <c r="D51" i="1"/>
  <c r="E51" i="1" s="1"/>
  <c r="D44" i="1"/>
  <c r="D33" i="1"/>
  <c r="C167" i="1"/>
  <c r="D163" i="1"/>
  <c r="E163" i="1" s="1"/>
  <c r="C156" i="1"/>
  <c r="C148" i="1"/>
  <c r="D137" i="1"/>
  <c r="E137" i="1" s="1"/>
  <c r="D129" i="1"/>
  <c r="E129" i="1" s="1"/>
  <c r="D122" i="1"/>
  <c r="E122" i="1" s="1"/>
  <c r="C115" i="1"/>
  <c r="C108" i="1"/>
  <c r="D104" i="1"/>
  <c r="E104" i="1" s="1"/>
  <c r="C97" i="1"/>
  <c r="D90" i="1"/>
  <c r="E90" i="1" s="1"/>
  <c r="C83" i="1"/>
  <c r="C76" i="1"/>
  <c r="D72" i="1"/>
  <c r="E72" i="1" s="1"/>
  <c r="C164" i="1"/>
  <c r="D153" i="1"/>
  <c r="E153" i="1" s="1"/>
  <c r="D145" i="1"/>
  <c r="E145" i="1" s="1"/>
  <c r="C138" i="1"/>
  <c r="D134" i="1"/>
  <c r="E134" i="1" s="1"/>
  <c r="C123" i="1"/>
  <c r="D112" i="1"/>
  <c r="E112" i="1" s="1"/>
  <c r="D157" i="1"/>
  <c r="E157" i="1" s="1"/>
  <c r="D151" i="1"/>
  <c r="E151" i="1" s="1"/>
  <c r="E146" i="1"/>
  <c r="C125" i="1"/>
  <c r="D120" i="1"/>
  <c r="E120" i="1" s="1"/>
  <c r="C104" i="1"/>
  <c r="D74" i="1"/>
  <c r="E74" i="1" s="1"/>
  <c r="C64" i="1"/>
  <c r="C40" i="1"/>
  <c r="D26" i="1"/>
  <c r="C151" i="1"/>
  <c r="D135" i="1"/>
  <c r="E135" i="1" s="1"/>
  <c r="C120" i="1"/>
  <c r="D89" i="1"/>
  <c r="E89" i="1" s="1"/>
  <c r="D84" i="1"/>
  <c r="E84" i="1" s="1"/>
  <c r="C74" i="1"/>
  <c r="D68" i="1"/>
  <c r="E68" i="1" s="1"/>
  <c r="D54" i="1"/>
  <c r="E54" i="1" s="1"/>
  <c r="D45" i="1"/>
  <c r="D31" i="1"/>
  <c r="C26" i="1"/>
  <c r="D140" i="1"/>
  <c r="E140" i="1" s="1"/>
  <c r="C135" i="1"/>
  <c r="C129" i="1"/>
  <c r="D99" i="1"/>
  <c r="E99" i="1" s="1"/>
  <c r="C89" i="1"/>
  <c r="D78" i="1"/>
  <c r="E78" i="1" s="1"/>
  <c r="C68" i="1"/>
  <c r="C54" i="1"/>
  <c r="D49" i="1"/>
  <c r="E49" i="1" s="1"/>
  <c r="D161" i="1"/>
  <c r="E161" i="1" s="1"/>
  <c r="D155" i="1"/>
  <c r="E155" i="1" s="1"/>
  <c r="C140" i="1"/>
  <c r="D109" i="1"/>
  <c r="E109" i="1" s="1"/>
  <c r="C99" i="1"/>
  <c r="D93" i="1"/>
  <c r="E93" i="1" s="1"/>
  <c r="C78" i="1"/>
  <c r="D58" i="1"/>
  <c r="E58" i="1" s="1"/>
  <c r="C49" i="1"/>
  <c r="C44" i="1"/>
  <c r="D35" i="1"/>
  <c r="D166" i="1"/>
  <c r="E166" i="1" s="1"/>
  <c r="C161" i="1"/>
  <c r="C155" i="1"/>
  <c r="D144" i="1"/>
  <c r="E144" i="1" s="1"/>
  <c r="D124" i="1"/>
  <c r="E124" i="1" s="1"/>
  <c r="D103" i="1"/>
  <c r="E103" i="1" s="1"/>
  <c r="C93" i="1"/>
  <c r="D88" i="1"/>
  <c r="E88" i="1" s="1"/>
  <c r="C72" i="1"/>
  <c r="D63" i="1"/>
  <c r="E63" i="1" s="1"/>
  <c r="C58" i="1"/>
  <c r="D39" i="1"/>
  <c r="E39" i="1" s="1"/>
  <c r="C35" i="1"/>
  <c r="C166" i="1"/>
  <c r="D150" i="1"/>
  <c r="E150" i="1" s="1"/>
  <c r="C144" i="1"/>
  <c r="D139" i="1"/>
  <c r="E139" i="1" s="1"/>
  <c r="C124" i="1"/>
  <c r="D118" i="1"/>
  <c r="E118" i="1" s="1"/>
  <c r="D113" i="1"/>
  <c r="E113" i="1" s="1"/>
  <c r="C103" i="1"/>
  <c r="C88" i="1"/>
  <c r="C53" i="1"/>
  <c r="C39" i="1"/>
  <c r="D25" i="1"/>
  <c r="C150" i="1"/>
  <c r="C139" i="1"/>
  <c r="D128" i="1"/>
  <c r="E128" i="1" s="1"/>
  <c r="C118" i="1"/>
  <c r="C113" i="1"/>
  <c r="D67" i="1"/>
  <c r="E67" i="1" s="1"/>
  <c r="D43" i="1"/>
  <c r="D29" i="1"/>
  <c r="C25" i="1"/>
  <c r="C128" i="1"/>
  <c r="D107" i="1"/>
  <c r="E107" i="1" s="1"/>
  <c r="D77" i="1"/>
  <c r="E77" i="1" s="1"/>
  <c r="C67" i="1"/>
  <c r="C43" i="1"/>
  <c r="C29" i="1"/>
  <c r="D159" i="1"/>
  <c r="E159" i="1" s="1"/>
  <c r="D154" i="1"/>
  <c r="E154" i="1" s="1"/>
  <c r="C107" i="1"/>
  <c r="D92" i="1"/>
  <c r="E92" i="1" s="1"/>
  <c r="D71" i="1"/>
  <c r="E71" i="1" s="1"/>
  <c r="D57" i="1"/>
  <c r="E57" i="1" s="1"/>
  <c r="D47" i="1"/>
  <c r="C33" i="1"/>
  <c r="C154" i="1"/>
  <c r="D143" i="1"/>
  <c r="E143" i="1" s="1"/>
  <c r="D132" i="1"/>
  <c r="E132" i="1" s="1"/>
  <c r="C122" i="1"/>
  <c r="C117" i="1"/>
  <c r="D102" i="1"/>
  <c r="E102" i="1" s="1"/>
  <c r="C92" i="1"/>
  <c r="D86" i="1"/>
  <c r="E86" i="1" s="1"/>
  <c r="D81" i="1"/>
  <c r="E81" i="1" s="1"/>
  <c r="C71" i="1"/>
  <c r="D61" i="1"/>
  <c r="E61" i="1" s="1"/>
  <c r="C57" i="1"/>
  <c r="D52" i="1"/>
  <c r="E52" i="1" s="1"/>
  <c r="D38" i="1"/>
  <c r="C132" i="1"/>
  <c r="D111" i="1"/>
  <c r="E111" i="1" s="1"/>
  <c r="D96" i="1"/>
  <c r="E96" i="1" s="1"/>
  <c r="C86" i="1"/>
  <c r="C81" i="1"/>
  <c r="C61" i="1"/>
  <c r="D158" i="1"/>
  <c r="E158" i="1" s="1"/>
  <c r="C137" i="1"/>
  <c r="D127" i="1"/>
  <c r="E127" i="1" s="1"/>
  <c r="C96" i="1"/>
  <c r="D75" i="1"/>
  <c r="E75" i="1" s="1"/>
  <c r="C65" i="1"/>
  <c r="D56" i="1"/>
  <c r="E56" i="1" s="1"/>
  <c r="C51" i="1"/>
  <c r="D42" i="1"/>
  <c r="D28" i="1"/>
  <c r="C163" i="1"/>
  <c r="C158" i="1"/>
  <c r="D147" i="1"/>
  <c r="E147" i="1" s="1"/>
  <c r="D142" i="1"/>
  <c r="E142" i="1" s="1"/>
  <c r="D106" i="1"/>
  <c r="E106" i="1" s="1"/>
  <c r="C75" i="1"/>
  <c r="C56" i="1"/>
  <c r="D46" i="1"/>
  <c r="E46" i="1" s="1"/>
  <c r="C42" i="1"/>
  <c r="D32" i="1"/>
  <c r="C28" i="1"/>
  <c r="C147" i="1"/>
  <c r="C142" i="1"/>
  <c r="C136" i="1"/>
  <c r="D121" i="1"/>
  <c r="E121" i="1" s="1"/>
  <c r="D116" i="1"/>
  <c r="E116" i="1" s="1"/>
  <c r="C106" i="1"/>
  <c r="D100" i="1"/>
  <c r="E100" i="1" s="1"/>
  <c r="C90" i="1"/>
  <c r="C85" i="1"/>
  <c r="D70" i="1"/>
  <c r="E70" i="1" s="1"/>
  <c r="C46" i="1"/>
  <c r="C32" i="1"/>
  <c r="D131" i="1"/>
  <c r="E131" i="1" s="1"/>
  <c r="C121" i="1"/>
  <c r="D110" i="1"/>
  <c r="E110" i="1" s="1"/>
  <c r="C100" i="1"/>
  <c r="D79" i="1"/>
  <c r="E79" i="1" s="1"/>
  <c r="D60" i="1"/>
  <c r="E60" i="1" s="1"/>
  <c r="D36" i="1"/>
  <c r="E36" i="1" s="1"/>
  <c r="C131" i="1"/>
  <c r="D125" i="1"/>
  <c r="E125" i="1" s="1"/>
  <c r="C110" i="1"/>
  <c r="D95" i="1"/>
  <c r="E95" i="1" s="1"/>
  <c r="D64" i="1"/>
  <c r="E64" i="1" s="1"/>
  <c r="C60" i="1"/>
  <c r="D40" i="1"/>
  <c r="C36" i="1"/>
  <c r="E38" i="1" l="1"/>
  <c r="E42" i="1"/>
  <c r="E48" i="1"/>
  <c r="E31" i="1"/>
  <c r="E27" i="1"/>
  <c r="E47" i="1"/>
  <c r="E44" i="1"/>
  <c r="E45" i="1"/>
  <c r="E29" i="1"/>
  <c r="E43" i="1"/>
  <c r="E35" i="1"/>
  <c r="E37" i="1"/>
  <c r="E32" i="1"/>
  <c r="E33" i="1"/>
  <c r="E40" i="1"/>
  <c r="E34" i="1"/>
  <c r="E30" i="1"/>
  <c r="E28" i="1"/>
  <c r="E41" i="1"/>
  <c r="E26" i="1"/>
  <c r="E12" i="1"/>
  <c r="E25" i="1"/>
  <c r="E7" i="1" l="1"/>
  <c r="E11" i="1" s="1"/>
  <c r="F25" i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E8" i="1"/>
  <c r="E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<sst xmlns="http://schemas.openxmlformats.org/spreadsheetml/2006/main" count="257" uniqueCount="66">
  <si>
    <t>DECLINE CURVE ANALYSIS (DCA) DASHBOARD</t>
  </si>
  <si>
    <t>Linear • Exponential • Hyperbolic • Harmonic    |    Filter by Well, Field, or All Wells</t>
  </si>
  <si>
    <t>▼ INPUT PARAMETERS</t>
  </si>
  <si>
    <t>▼ RESULTS SUMMARY</t>
  </si>
  <si>
    <t>Selection Mode</t>
  </si>
  <si>
    <t>Single Well</t>
  </si>
  <si>
    <t>Last Historical Date</t>
  </si>
  <si>
    <t>Well / Field Name</t>
  </si>
  <si>
    <t>WELL-A01</t>
  </si>
  <si>
    <t>Historical Months</t>
  </si>
  <si>
    <t>Fluid Type (forecast)</t>
  </si>
  <si>
    <t>Oil/Condensate</t>
  </si>
  <si>
    <t>Last Historical Rate</t>
  </si>
  <si>
    <t>DCA Method</t>
  </si>
  <si>
    <t>Exponential</t>
  </si>
  <si>
    <t>Cum Historical (×1000)</t>
  </si>
  <si>
    <t>Cum Forecast → EL (×1000)</t>
  </si>
  <si>
    <t>▼ DCA PARAMETERS</t>
  </si>
  <si>
    <t>Total EUR → EL (×1000)</t>
  </si>
  <si>
    <t>Initial Rate qi</t>
  </si>
  <si>
    <t>Cum Forecast → 0 (×1000)</t>
  </si>
  <si>
    <t>Decline Di (per month)</t>
  </si>
  <si>
    <t>Total EUR → 0 (×1000)</t>
  </si>
  <si>
    <t>b factor (Hyperbolic 0–1)</t>
  </si>
  <si>
    <t>Forecast Months Active</t>
  </si>
  <si>
    <t>Linear slope a (per month)</t>
  </si>
  <si>
    <t>Max Forecast Period (months)</t>
  </si>
  <si>
    <t>Economic Limit</t>
  </si>
  <si>
    <t>Notes:</t>
  </si>
  <si>
    <t>• Yellow cells = user inputs (blue text)</t>
  </si>
  <si>
    <t>• Methods: Exp (b=0), Harm (b=1), Hyp (0&lt;b&lt;1), Linear (uses a)</t>
  </si>
  <si>
    <t>• Di per month; Forecast curve cuts at Econ Limit</t>
  </si>
  <si>
    <t>• EUR→EL = numerical | EUR→0 = analytical asymptote</t>
  </si>
  <si>
    <t>• EUR→0 is NA for Harmonic &amp; Hyperbolic b≥1 (infinite)</t>
  </si>
  <si>
    <t>▼ TIME SERIES (Historical + Forecast)</t>
  </si>
  <si>
    <t>Time (mo)</t>
  </si>
  <si>
    <t>Date</t>
  </si>
  <si>
    <t>Actual Rate</t>
  </si>
  <si>
    <t>Forecast Rate</t>
  </si>
  <si>
    <t>Period Prod (×1000)</t>
  </si>
  <si>
    <t>Cumulative (×1000)</t>
  </si>
  <si>
    <t>Field</t>
  </si>
  <si>
    <t>Well</t>
  </si>
  <si>
    <t>WHP (psi)</t>
  </si>
  <si>
    <t>Oil/Cond Rate (BOPD)</t>
  </si>
  <si>
    <t>Gas Rate (MCFD)</t>
  </si>
  <si>
    <t>Water Rate (BWPD)</t>
  </si>
  <si>
    <t>WELL-A02</t>
  </si>
  <si>
    <t>WELL-B01</t>
  </si>
  <si>
    <t>WELL-B02</t>
  </si>
  <si>
    <t>Modes</t>
  </si>
  <si>
    <t>Wells</t>
  </si>
  <si>
    <t>Fields</t>
  </si>
  <si>
    <t>Fluids</t>
  </si>
  <si>
    <t>Methods</t>
  </si>
  <si>
    <t>Well_or_Field</t>
  </si>
  <si>
    <t>By Field</t>
  </si>
  <si>
    <t>Gas</t>
  </si>
  <si>
    <t>Hyperbolic</t>
  </si>
  <si>
    <t>All Wells</t>
  </si>
  <si>
    <t>Water</t>
  </si>
  <si>
    <t>Harmonic</t>
  </si>
  <si>
    <t>Linear</t>
  </si>
  <si>
    <t>Forecast Start Date</t>
  </si>
  <si>
    <t>Field-North</t>
  </si>
  <si>
    <t>Field-South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</si>
</sst>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-mm\-dd;;\-;\-"/>
    <numFmt numFmtId="165" formatCode="#,##0.0"/>
    <numFmt numFmtId="166" formatCode="0.0000"/>
    <numFmt numFmtId="167" formatCode="yyyy\-mm\-dd"/>
  </numFmts>
  <fonts count="11" x14ac:knownFonts="1">
    <font>
      <sz val="11"/>
      <color theme="1"/>
      <name val="Calibri"/>
      <family val="2"/>
      <charset val="1"/>
    </font>
    <font>
      <b/>
      <sz val="18"/>
      <color rgb="FFFFFFFF"/>
      <name val="Calibri"/>
      <charset val="1"/>
    </font>
    <font>
      <i/>
      <sz val="10"/>
      <color rgb="FF606060"/>
      <name val="Calibri"/>
      <charset val="1"/>
    </font>
    <font>
      <b/>
      <sz val="12"/>
      <color rgb="FF1F4E78"/>
      <name val="Calibri"/>
      <charset val="1"/>
    </font>
    <font>
      <b/>
      <sz val="11"/>
      <name val="Calibri"/>
      <charset val="1"/>
    </font>
    <font>
      <b/>
      <sz val="11"/>
      <color rgb="FF0000FF"/>
      <name val="Calibri"/>
      <charset val="1"/>
    </font>
    <font>
      <b/>
      <sz val="11"/>
      <color rgb="FF000000"/>
      <name val="Calibri"/>
      <charset val="1"/>
    </font>
    <font>
      <b/>
      <sz val="11"/>
      <color rgb="FFFFFFFF"/>
      <name val="Calibri"/>
      <charset val="1"/>
    </font>
    <font>
      <i/>
      <sz val="9"/>
      <color rgb="FF606060"/>
      <name val="Calibri"/>
      <charset val="1"/>
    </font>
    <font>
      <sz val="11"/>
      <name val="Calibri"/>
      <charset val="1"/>
    </font>
    <font>
      <b/>
      <sz val="11"/>
      <name val="Cambria"/>
      <charset val="1"/>
    </font>
  </fonts>
  <fills count="6">
    <fill>
      <patternFill patternType="none"/>
    </fill>
    <fill>
      <patternFill patternType="gray125"/>
    </fill>
    <fill>
      <patternFill patternType="solid">
        <fgColor rgb="FF1F4E78"/>
        <bgColor rgb="FF003366"/>
      </patternFill>
    </fill>
    <fill>
      <patternFill patternType="solid">
        <fgColor rgb="FFFFF2CC"/>
        <bgColor rgb="FFFFFFFF"/>
      </patternFill>
    </fill>
    <fill>
      <patternFill patternType="solid">
        <fgColor rgb="FFE7F0F9"/>
        <bgColor rgb="FFFFFFFF"/>
      </patternFill>
    </fill>
    <fill>
      <patternFill patternType="solid">
        <fgColor rgb="FFC6E0B4"/>
        <bgColor rgb="FFD9D9D9"/>
      </patternFill>
    </fill>
  </fills>
  <borders count="2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0" fontId="4" fillId="0" borderId="0" xfId="0" applyFont="1"/>
    <xf numFmtId="0" fontId="5" fillId="3" borderId="1" xfId="0" applyFont="1" applyFill="1" applyBorder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/>
    </xf>
    <xf numFmtId="165" fontId="6" fillId="4" borderId="1" xfId="0" applyNumberFormat="1" applyFont="1" applyFill="1" applyBorder="1" applyAlignment="1">
      <alignment horizontal="center" vertical="center"/>
    </xf>
    <xf numFmtId="0" fontId="7" fillId="2" borderId="0" xfId="0" applyFont="1" applyFill="1"/>
    <xf numFmtId="165" fontId="6" fillId="5" borderId="1" xfId="0" applyNumberFormat="1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166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4" fontId="5" fillId="3" borderId="1" xfId="0" applyNumberFormat="1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67" fontId="9" fillId="0" borderId="0" xfId="0" applyNumberFormat="1" applyFont="1"/>
    <xf numFmtId="165" fontId="9" fillId="0" borderId="0" xfId="0" applyNumberFormat="1" applyFont="1"/>
    <xf numFmtId="4" fontId="9" fillId="0" borderId="0" xfId="0" applyNumberFormat="1" applyFont="1"/>
    <xf numFmtId="0" fontId="9" fillId="0" borderId="0" xfId="0" applyFont="1"/>
    <xf numFmtId="3" fontId="9" fillId="0" borderId="0" xfId="0" applyNumberFormat="1" applyFont="1"/>
    <xf numFmtId="0" fontId="10" fillId="0" borderId="0" xfId="0" applyFont="1"/>
    <xf numFmtId="167" fontId="5" fillId="3" borderId="1" xfId="0" applyNumberFormat="1" applyFont="1" applyFill="1" applyBorder="1" applyAlignment="1">
      <alignment horizontal="center" vertical="center"/>
    </xf>
    <xf numFmtId="0" fontId="8" fillId="0" borderId="0" xfId="0" applyFont="1"/>
    <xf numFmtId="0" fontId="3" fillId="0" borderId="0" xfId="0" applyFont="1"/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6E0B4"/>
      <rgbColor rgb="FF878787"/>
      <rgbColor rgb="FF9999FF"/>
      <rgbColor rgb="FFAA433F"/>
      <rgbColor rgb="FFFFF2CC"/>
      <rgbColor rgb="FFE7F0F9"/>
      <rgbColor rgb="FF660066"/>
      <rgbColor rgb="FFCC8F8E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06060"/>
      <rgbColor rgb="FFA6A6A6"/>
      <rgbColor rgb="FF003366"/>
      <rgbColor rgb="FF339966"/>
      <rgbColor rgb="FF003300"/>
      <rgbColor rgb="FF333300"/>
      <rgbColor rgb="FF993300"/>
      <rgbColor rgb="FF993366"/>
      <rgbColor rgb="FF1F4E78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US" sz="1800" b="1" strike="noStrike" spc="-1">
                <a:solidFill>
                  <a:srgbClr val="000000"/>
                </a:solidFill>
                <a:latin typeface="Calibri"/>
              </a:rPr>
              <a:t>DCA: Historical vs Forecast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'DCA Dashboard'!$C$24</c:f>
              <c:strCache>
                <c:ptCount val="1"/>
                <c:pt idx="0">
                  <c:v>Actual Rate</c:v>
                </c:pt>
              </c:strCache>
            </c:strRef>
          </c:tx>
          <c:spPr>
            <a:ln w="47520">
              <a:solidFill>
                <a:schemeClr val="tx1"/>
              </a:solidFill>
              <a:round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'DCA Dashboard'!$B$25:$B$168</c:f>
              <c:numCache>
                <c:formatCode>yyyy\-mm\-dd</c:formatCode>
                <c:ptCount val="144"/>
                <c:pt idx="0">
                  <c:v>45322</c:v>
                </c:pt>
                <c:pt idx="1">
                  <c:v>45351</c:v>
                </c:pt>
                <c:pt idx="2">
                  <c:v>45382</c:v>
                </c:pt>
                <c:pt idx="3">
                  <c:v>45412</c:v>
                </c:pt>
                <c:pt idx="4">
                  <c:v>45443</c:v>
                </c:pt>
                <c:pt idx="5">
                  <c:v>45473</c:v>
                </c:pt>
                <c:pt idx="6">
                  <c:v>45504</c:v>
                </c:pt>
                <c:pt idx="7">
                  <c:v>45535</c:v>
                </c:pt>
                <c:pt idx="8">
                  <c:v>45565</c:v>
                </c:pt>
                <c:pt idx="9">
                  <c:v>45596</c:v>
                </c:pt>
                <c:pt idx="10">
                  <c:v>45626</c:v>
                </c:pt>
                <c:pt idx="11">
                  <c:v>45657</c:v>
                </c:pt>
                <c:pt idx="12">
                  <c:v>45688</c:v>
                </c:pt>
                <c:pt idx="13">
                  <c:v>45716</c:v>
                </c:pt>
                <c:pt idx="14">
                  <c:v>45747</c:v>
                </c:pt>
                <c:pt idx="15">
                  <c:v>45777</c:v>
                </c:pt>
                <c:pt idx="16">
                  <c:v>45808</c:v>
                </c:pt>
                <c:pt idx="17">
                  <c:v>45838</c:v>
                </c:pt>
                <c:pt idx="18">
                  <c:v>45869</c:v>
                </c:pt>
                <c:pt idx="19">
                  <c:v>45900</c:v>
                </c:pt>
                <c:pt idx="20">
                  <c:v>45930</c:v>
                </c:pt>
                <c:pt idx="21">
                  <c:v>45961</c:v>
                </c:pt>
                <c:pt idx="22">
                  <c:v>45991</c:v>
                </c:pt>
                <c:pt idx="23">
                  <c:v>46022</c:v>
                </c:pt>
                <c:pt idx="24">
                  <c:v>46053</c:v>
                </c:pt>
                <c:pt idx="25">
                  <c:v>46081</c:v>
                </c:pt>
                <c:pt idx="26">
                  <c:v>46112</c:v>
                </c:pt>
                <c:pt idx="27">
                  <c:v>46142</c:v>
                </c:pt>
                <c:pt idx="28">
                  <c:v>46173</c:v>
                </c:pt>
                <c:pt idx="29">
                  <c:v>46203</c:v>
                </c:pt>
                <c:pt idx="30">
                  <c:v>46234</c:v>
                </c:pt>
                <c:pt idx="31">
                  <c:v>46265</c:v>
                </c:pt>
                <c:pt idx="32">
                  <c:v>46295</c:v>
                </c:pt>
                <c:pt idx="33">
                  <c:v>46326</c:v>
                </c:pt>
                <c:pt idx="34">
                  <c:v>46356</c:v>
                </c:pt>
                <c:pt idx="35">
                  <c:v>46387</c:v>
                </c:pt>
                <c:pt idx="36">
                  <c:v>46418</c:v>
                </c:pt>
                <c:pt idx="37">
                  <c:v>46446</c:v>
                </c:pt>
                <c:pt idx="38">
                  <c:v>46477</c:v>
                </c:pt>
                <c:pt idx="39">
                  <c:v>46507</c:v>
                </c:pt>
                <c:pt idx="40">
                  <c:v>46538</c:v>
                </c:pt>
                <c:pt idx="41">
                  <c:v>46568</c:v>
                </c:pt>
                <c:pt idx="42">
                  <c:v>46599</c:v>
                </c:pt>
                <c:pt idx="43">
                  <c:v>46630</c:v>
                </c:pt>
                <c:pt idx="44">
                  <c:v>46660</c:v>
                </c:pt>
                <c:pt idx="45">
                  <c:v>46691</c:v>
                </c:pt>
                <c:pt idx="46">
                  <c:v>46721</c:v>
                </c:pt>
                <c:pt idx="47">
                  <c:v>46752</c:v>
                </c:pt>
                <c:pt idx="48">
                  <c:v>46783</c:v>
                </c:pt>
                <c:pt idx="49">
                  <c:v>46812</c:v>
                </c:pt>
                <c:pt idx="50">
                  <c:v>46843</c:v>
                </c:pt>
                <c:pt idx="51">
                  <c:v>46873</c:v>
                </c:pt>
                <c:pt idx="52">
                  <c:v>46904</c:v>
                </c:pt>
                <c:pt idx="53">
                  <c:v>46934</c:v>
                </c:pt>
                <c:pt idx="54">
                  <c:v>46965</c:v>
                </c:pt>
                <c:pt idx="55">
                  <c:v>46996</c:v>
                </c:pt>
                <c:pt idx="56">
                  <c:v>47026</c:v>
                </c:pt>
                <c:pt idx="57">
                  <c:v>47057</c:v>
                </c:pt>
                <c:pt idx="58">
                  <c:v>47087</c:v>
                </c:pt>
                <c:pt idx="59">
                  <c:v>47118</c:v>
                </c:pt>
                <c:pt idx="60">
                  <c:v>47149</c:v>
                </c:pt>
                <c:pt idx="61">
                  <c:v>47177</c:v>
                </c:pt>
                <c:pt idx="62">
                  <c:v>47208</c:v>
                </c:pt>
                <c:pt idx="63">
                  <c:v>47238</c:v>
                </c:pt>
                <c:pt idx="64">
                  <c:v>47269</c:v>
                </c:pt>
                <c:pt idx="65">
                  <c:v>47299</c:v>
                </c:pt>
                <c:pt idx="66">
                  <c:v>47330</c:v>
                </c:pt>
                <c:pt idx="67">
                  <c:v>47361</c:v>
                </c:pt>
                <c:pt idx="68">
                  <c:v>47391</c:v>
                </c:pt>
                <c:pt idx="69">
                  <c:v>47422</c:v>
                </c:pt>
                <c:pt idx="70">
                  <c:v>47452</c:v>
                </c:pt>
                <c:pt idx="71">
                  <c:v>47483</c:v>
                </c:pt>
                <c:pt idx="72">
                  <c:v>47514</c:v>
                </c:pt>
                <c:pt idx="73">
                  <c:v>47542</c:v>
                </c:pt>
                <c:pt idx="74">
                  <c:v>47573</c:v>
                </c:pt>
                <c:pt idx="75">
                  <c:v>47603</c:v>
                </c:pt>
                <c:pt idx="76">
                  <c:v>47634</c:v>
                </c:pt>
                <c:pt idx="77">
                  <c:v>47664</c:v>
                </c:pt>
                <c:pt idx="78">
                  <c:v>47695</c:v>
                </c:pt>
                <c:pt idx="79">
                  <c:v>47726</c:v>
                </c:pt>
                <c:pt idx="80">
                  <c:v>47756</c:v>
                </c:pt>
                <c:pt idx="81">
                  <c:v>47787</c:v>
                </c:pt>
                <c:pt idx="82">
                  <c:v>47817</c:v>
                </c:pt>
                <c:pt idx="83">
                  <c:v>47848</c:v>
                </c:pt>
                <c:pt idx="84">
                  <c:v>47879</c:v>
                </c:pt>
                <c:pt idx="85">
                  <c:v>47907</c:v>
                </c:pt>
                <c:pt idx="86">
                  <c:v>47938</c:v>
                </c:pt>
                <c:pt idx="87">
                  <c:v>47968</c:v>
                </c:pt>
                <c:pt idx="88">
                  <c:v>47999</c:v>
                </c:pt>
                <c:pt idx="89">
                  <c:v>48029</c:v>
                </c:pt>
                <c:pt idx="90">
                  <c:v>48060</c:v>
                </c:pt>
                <c:pt idx="91">
                  <c:v>48091</c:v>
                </c:pt>
                <c:pt idx="92">
                  <c:v>48121</c:v>
                </c:pt>
                <c:pt idx="93">
                  <c:v>48152</c:v>
                </c:pt>
                <c:pt idx="94">
                  <c:v>48182</c:v>
                </c:pt>
                <c:pt idx="95">
                  <c:v>48213</c:v>
                </c:pt>
                <c:pt idx="96">
                  <c:v>48244</c:v>
                </c:pt>
                <c:pt idx="97">
                  <c:v>48273</c:v>
                </c:pt>
                <c:pt idx="98">
                  <c:v>48304</c:v>
                </c:pt>
                <c:pt idx="99">
                  <c:v>48334</c:v>
                </c:pt>
                <c:pt idx="100">
                  <c:v>48365</c:v>
                </c:pt>
                <c:pt idx="101">
                  <c:v>48395</c:v>
                </c:pt>
                <c:pt idx="102">
                  <c:v>48426</c:v>
                </c:pt>
                <c:pt idx="103">
                  <c:v>48457</c:v>
                </c:pt>
                <c:pt idx="104">
                  <c:v>48487</c:v>
                </c:pt>
                <c:pt idx="105">
                  <c:v>48518</c:v>
                </c:pt>
                <c:pt idx="106">
                  <c:v>48548</c:v>
                </c:pt>
                <c:pt idx="107">
                  <c:v>48579</c:v>
                </c:pt>
                <c:pt idx="108">
                  <c:v>48610</c:v>
                </c:pt>
                <c:pt idx="109">
                  <c:v>48638</c:v>
                </c:pt>
                <c:pt idx="110">
                  <c:v>48669</c:v>
                </c:pt>
                <c:pt idx="111">
                  <c:v>48699</c:v>
                </c:pt>
                <c:pt idx="112">
                  <c:v>48730</c:v>
                </c:pt>
                <c:pt idx="113">
                  <c:v>48760</c:v>
                </c:pt>
                <c:pt idx="114">
                  <c:v>48791</c:v>
                </c:pt>
                <c:pt idx="115">
                  <c:v>48822</c:v>
                </c:pt>
                <c:pt idx="116">
                  <c:v>48852</c:v>
                </c:pt>
                <c:pt idx="117">
                  <c:v>48883</c:v>
                </c:pt>
                <c:pt idx="118">
                  <c:v>48913</c:v>
                </c:pt>
                <c:pt idx="119">
                  <c:v>48944</c:v>
                </c:pt>
                <c:pt idx="120">
                  <c:v>48975</c:v>
                </c:pt>
                <c:pt idx="121">
                  <c:v>49003</c:v>
                </c:pt>
                <c:pt idx="122">
                  <c:v>49034</c:v>
                </c:pt>
                <c:pt idx="123">
                  <c:v>49064</c:v>
                </c:pt>
                <c:pt idx="124">
                  <c:v>49095</c:v>
                </c:pt>
                <c:pt idx="125">
                  <c:v>49125</c:v>
                </c:pt>
                <c:pt idx="126">
                  <c:v>49156</c:v>
                </c:pt>
                <c:pt idx="127">
                  <c:v>49187</c:v>
                </c:pt>
                <c:pt idx="128">
                  <c:v>49217</c:v>
                </c:pt>
                <c:pt idx="129">
                  <c:v>49248</c:v>
                </c:pt>
                <c:pt idx="130">
                  <c:v>49278</c:v>
                </c:pt>
                <c:pt idx="131">
                  <c:v>49309</c:v>
                </c:pt>
                <c:pt idx="132">
                  <c:v>49340</c:v>
                </c:pt>
                <c:pt idx="133">
                  <c:v>49368</c:v>
                </c:pt>
                <c:pt idx="134">
                  <c:v>49399</c:v>
                </c:pt>
                <c:pt idx="135">
                  <c:v>49429</c:v>
                </c:pt>
                <c:pt idx="136">
                  <c:v>49460</c:v>
                </c:pt>
                <c:pt idx="137">
                  <c:v>49490</c:v>
                </c:pt>
                <c:pt idx="138">
                  <c:v>49521</c:v>
                </c:pt>
                <c:pt idx="139">
                  <c:v>49552</c:v>
                </c:pt>
                <c:pt idx="140">
                  <c:v>49582</c:v>
                </c:pt>
                <c:pt idx="141">
                  <c:v>49613</c:v>
                </c:pt>
                <c:pt idx="142">
                  <c:v>49643</c:v>
                </c:pt>
                <c:pt idx="143">
                  <c:v>49674</c:v>
                </c:pt>
              </c:numCache>
            </c:numRef>
          </c:cat>
          <c:val>
            <c:numRef>
              <c:f>'DCA Dashboard'!$C$25:$C$168</c:f>
              <c:numCache>
                <c:formatCode>#,##0.0</c:formatCode>
                <c:ptCount val="144"/>
                <c:pt idx="0">
                  <c:v>2764.3</c:v>
                </c:pt>
                <c:pt idx="1">
                  <c:v>2562.1</c:v>
                </c:pt>
                <c:pt idx="2">
                  <c:v>2437.6</c:v>
                </c:pt>
                <c:pt idx="3">
                  <c:v>2306.1999999999998</c:v>
                </c:pt>
                <c:pt idx="4">
                  <c:v>2229.5</c:v>
                </c:pt>
                <c:pt idx="5">
                  <c:v>2172.5</c:v>
                </c:pt>
                <c:pt idx="6">
                  <c:v>2128.6000000000004</c:v>
                </c:pt>
                <c:pt idx="7">
                  <c:v>1972.9</c:v>
                </c:pt>
                <c:pt idx="8">
                  <c:v>1927.1999999999998</c:v>
                </c:pt>
                <c:pt idx="9">
                  <c:v>1869.5</c:v>
                </c:pt>
                <c:pt idx="10">
                  <c:v>1729.3000000000002</c:v>
                </c:pt>
                <c:pt idx="11">
                  <c:v>1640.9</c:v>
                </c:pt>
                <c:pt idx="12">
                  <c:v>1607.8000000000002</c:v>
                </c:pt>
                <c:pt idx="13">
                  <c:v>1506.3</c:v>
                </c:pt>
                <c:pt idx="14">
                  <c:v>1454.1</c:v>
                </c:pt>
                <c:pt idx="15">
                  <c:v>1437.1999999999998</c:v>
                </c:pt>
                <c:pt idx="16">
                  <c:v>1357.6</c:v>
                </c:pt>
                <c:pt idx="17">
                  <c:v>1319.2</c:v>
                </c:pt>
                <c:pt idx="18">
                  <c:v>1262.2</c:v>
                </c:pt>
                <c:pt idx="19">
                  <c:v>1228.0999999999999</c:v>
                </c:pt>
                <c:pt idx="20">
                  <c:v>1147</c:v>
                </c:pt>
                <c:pt idx="21">
                  <c:v>1126.7</c:v>
                </c:pt>
                <c:pt idx="22">
                  <c:v>1057.2</c:v>
                </c:pt>
                <c:pt idx="23">
                  <c:v>1035.0999999999999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F59-46AA-931D-8DEB32C74589}"/>
            </c:ext>
          </c:extLst>
        </c:ser>
        <c:ser>
          <c:idx val="1"/>
          <c:order val="1"/>
          <c:tx>
            <c:strRef>
              <c:f>'DCA Dashboard'!$D$24</c:f>
              <c:strCache>
                <c:ptCount val="1"/>
                <c:pt idx="0">
                  <c:v>Forecast Rate</c:v>
                </c:pt>
              </c:strCache>
            </c:strRef>
          </c:tx>
          <c:spPr>
            <a:ln w="47520">
              <a:solidFill>
                <a:srgbClr val="FFC000"/>
              </a:solidFill>
              <a:prstDash val="sys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'DCA Dashboard'!$B$25:$B$168</c:f>
              <c:numCache>
                <c:formatCode>yyyy\-mm\-dd</c:formatCode>
                <c:ptCount val="144"/>
                <c:pt idx="0">
                  <c:v>45322</c:v>
                </c:pt>
                <c:pt idx="1">
                  <c:v>45351</c:v>
                </c:pt>
                <c:pt idx="2">
                  <c:v>45382</c:v>
                </c:pt>
                <c:pt idx="3">
                  <c:v>45412</c:v>
                </c:pt>
                <c:pt idx="4">
                  <c:v>45443</c:v>
                </c:pt>
                <c:pt idx="5">
                  <c:v>45473</c:v>
                </c:pt>
                <c:pt idx="6">
                  <c:v>45504</c:v>
                </c:pt>
                <c:pt idx="7">
                  <c:v>45535</c:v>
                </c:pt>
                <c:pt idx="8">
                  <c:v>45565</c:v>
                </c:pt>
                <c:pt idx="9">
                  <c:v>45596</c:v>
                </c:pt>
                <c:pt idx="10">
                  <c:v>45626</c:v>
                </c:pt>
                <c:pt idx="11">
                  <c:v>45657</c:v>
                </c:pt>
                <c:pt idx="12">
                  <c:v>45688</c:v>
                </c:pt>
                <c:pt idx="13">
                  <c:v>45716</c:v>
                </c:pt>
                <c:pt idx="14">
                  <c:v>45747</c:v>
                </c:pt>
                <c:pt idx="15">
                  <c:v>45777</c:v>
                </c:pt>
                <c:pt idx="16">
                  <c:v>45808</c:v>
                </c:pt>
                <c:pt idx="17">
                  <c:v>45838</c:v>
                </c:pt>
                <c:pt idx="18">
                  <c:v>45869</c:v>
                </c:pt>
                <c:pt idx="19">
                  <c:v>45900</c:v>
                </c:pt>
                <c:pt idx="20">
                  <c:v>45930</c:v>
                </c:pt>
                <c:pt idx="21">
                  <c:v>45961</c:v>
                </c:pt>
                <c:pt idx="22">
                  <c:v>45991</c:v>
                </c:pt>
                <c:pt idx="23">
                  <c:v>46022</c:v>
                </c:pt>
                <c:pt idx="24">
                  <c:v>46053</c:v>
                </c:pt>
                <c:pt idx="25">
                  <c:v>46081</c:v>
                </c:pt>
                <c:pt idx="26">
                  <c:v>46112</c:v>
                </c:pt>
                <c:pt idx="27">
                  <c:v>46142</c:v>
                </c:pt>
                <c:pt idx="28">
                  <c:v>46173</c:v>
                </c:pt>
                <c:pt idx="29">
                  <c:v>46203</c:v>
                </c:pt>
                <c:pt idx="30">
                  <c:v>46234</c:v>
                </c:pt>
                <c:pt idx="31">
                  <c:v>46265</c:v>
                </c:pt>
                <c:pt idx="32">
                  <c:v>46295</c:v>
                </c:pt>
                <c:pt idx="33">
                  <c:v>46326</c:v>
                </c:pt>
                <c:pt idx="34">
                  <c:v>46356</c:v>
                </c:pt>
                <c:pt idx="35">
                  <c:v>46387</c:v>
                </c:pt>
                <c:pt idx="36">
                  <c:v>46418</c:v>
                </c:pt>
                <c:pt idx="37">
                  <c:v>46446</c:v>
                </c:pt>
                <c:pt idx="38">
                  <c:v>46477</c:v>
                </c:pt>
                <c:pt idx="39">
                  <c:v>46507</c:v>
                </c:pt>
                <c:pt idx="40">
                  <c:v>46538</c:v>
                </c:pt>
                <c:pt idx="41">
                  <c:v>46568</c:v>
                </c:pt>
                <c:pt idx="42">
                  <c:v>46599</c:v>
                </c:pt>
                <c:pt idx="43">
                  <c:v>46630</c:v>
                </c:pt>
                <c:pt idx="44">
                  <c:v>46660</c:v>
                </c:pt>
                <c:pt idx="45">
                  <c:v>46691</c:v>
                </c:pt>
                <c:pt idx="46">
                  <c:v>46721</c:v>
                </c:pt>
                <c:pt idx="47">
                  <c:v>46752</c:v>
                </c:pt>
                <c:pt idx="48">
                  <c:v>46783</c:v>
                </c:pt>
                <c:pt idx="49">
                  <c:v>46812</c:v>
                </c:pt>
                <c:pt idx="50">
                  <c:v>46843</c:v>
                </c:pt>
                <c:pt idx="51">
                  <c:v>46873</c:v>
                </c:pt>
                <c:pt idx="52">
                  <c:v>46904</c:v>
                </c:pt>
                <c:pt idx="53">
                  <c:v>46934</c:v>
                </c:pt>
                <c:pt idx="54">
                  <c:v>46965</c:v>
                </c:pt>
                <c:pt idx="55">
                  <c:v>46996</c:v>
                </c:pt>
                <c:pt idx="56">
                  <c:v>47026</c:v>
                </c:pt>
                <c:pt idx="57">
                  <c:v>47057</c:v>
                </c:pt>
                <c:pt idx="58">
                  <c:v>47087</c:v>
                </c:pt>
                <c:pt idx="59">
                  <c:v>47118</c:v>
                </c:pt>
                <c:pt idx="60">
                  <c:v>47149</c:v>
                </c:pt>
                <c:pt idx="61">
                  <c:v>47177</c:v>
                </c:pt>
                <c:pt idx="62">
                  <c:v>47208</c:v>
                </c:pt>
                <c:pt idx="63">
                  <c:v>47238</c:v>
                </c:pt>
                <c:pt idx="64">
                  <c:v>47269</c:v>
                </c:pt>
                <c:pt idx="65">
                  <c:v>47299</c:v>
                </c:pt>
                <c:pt idx="66">
                  <c:v>47330</c:v>
                </c:pt>
                <c:pt idx="67">
                  <c:v>47361</c:v>
                </c:pt>
                <c:pt idx="68">
                  <c:v>47391</c:v>
                </c:pt>
                <c:pt idx="69">
                  <c:v>47422</c:v>
                </c:pt>
                <c:pt idx="70">
                  <c:v>47452</c:v>
                </c:pt>
                <c:pt idx="71">
                  <c:v>47483</c:v>
                </c:pt>
                <c:pt idx="72">
                  <c:v>47514</c:v>
                </c:pt>
                <c:pt idx="73">
                  <c:v>47542</c:v>
                </c:pt>
                <c:pt idx="74">
                  <c:v>47573</c:v>
                </c:pt>
                <c:pt idx="75">
                  <c:v>47603</c:v>
                </c:pt>
                <c:pt idx="76">
                  <c:v>47634</c:v>
                </c:pt>
                <c:pt idx="77">
                  <c:v>47664</c:v>
                </c:pt>
                <c:pt idx="78">
                  <c:v>47695</c:v>
                </c:pt>
                <c:pt idx="79">
                  <c:v>47726</c:v>
                </c:pt>
                <c:pt idx="80">
                  <c:v>47756</c:v>
                </c:pt>
                <c:pt idx="81">
                  <c:v>47787</c:v>
                </c:pt>
                <c:pt idx="82">
                  <c:v>47817</c:v>
                </c:pt>
                <c:pt idx="83">
                  <c:v>47848</c:v>
                </c:pt>
                <c:pt idx="84">
                  <c:v>47879</c:v>
                </c:pt>
                <c:pt idx="85">
                  <c:v>47907</c:v>
                </c:pt>
                <c:pt idx="86">
                  <c:v>47938</c:v>
                </c:pt>
                <c:pt idx="87">
                  <c:v>47968</c:v>
                </c:pt>
                <c:pt idx="88">
                  <c:v>47999</c:v>
                </c:pt>
                <c:pt idx="89">
                  <c:v>48029</c:v>
                </c:pt>
                <c:pt idx="90">
                  <c:v>48060</c:v>
                </c:pt>
                <c:pt idx="91">
                  <c:v>48091</c:v>
                </c:pt>
                <c:pt idx="92">
                  <c:v>48121</c:v>
                </c:pt>
                <c:pt idx="93">
                  <c:v>48152</c:v>
                </c:pt>
                <c:pt idx="94">
                  <c:v>48182</c:v>
                </c:pt>
                <c:pt idx="95">
                  <c:v>48213</c:v>
                </c:pt>
                <c:pt idx="96">
                  <c:v>48244</c:v>
                </c:pt>
                <c:pt idx="97">
                  <c:v>48273</c:v>
                </c:pt>
                <c:pt idx="98">
                  <c:v>48304</c:v>
                </c:pt>
                <c:pt idx="99">
                  <c:v>48334</c:v>
                </c:pt>
                <c:pt idx="100">
                  <c:v>48365</c:v>
                </c:pt>
                <c:pt idx="101">
                  <c:v>48395</c:v>
                </c:pt>
                <c:pt idx="102">
                  <c:v>48426</c:v>
                </c:pt>
                <c:pt idx="103">
                  <c:v>48457</c:v>
                </c:pt>
                <c:pt idx="104">
                  <c:v>48487</c:v>
                </c:pt>
                <c:pt idx="105">
                  <c:v>48518</c:v>
                </c:pt>
                <c:pt idx="106">
                  <c:v>48548</c:v>
                </c:pt>
                <c:pt idx="107">
                  <c:v>48579</c:v>
                </c:pt>
                <c:pt idx="108">
                  <c:v>48610</c:v>
                </c:pt>
                <c:pt idx="109">
                  <c:v>48638</c:v>
                </c:pt>
                <c:pt idx="110">
                  <c:v>48669</c:v>
                </c:pt>
                <c:pt idx="111">
                  <c:v>48699</c:v>
                </c:pt>
                <c:pt idx="112">
                  <c:v>48730</c:v>
                </c:pt>
                <c:pt idx="113">
                  <c:v>48760</c:v>
                </c:pt>
                <c:pt idx="114">
                  <c:v>48791</c:v>
                </c:pt>
                <c:pt idx="115">
                  <c:v>48822</c:v>
                </c:pt>
                <c:pt idx="116">
                  <c:v>48852</c:v>
                </c:pt>
                <c:pt idx="117">
                  <c:v>48883</c:v>
                </c:pt>
                <c:pt idx="118">
                  <c:v>48913</c:v>
                </c:pt>
                <c:pt idx="119">
                  <c:v>48944</c:v>
                </c:pt>
                <c:pt idx="120">
                  <c:v>48975</c:v>
                </c:pt>
                <c:pt idx="121">
                  <c:v>49003</c:v>
                </c:pt>
                <c:pt idx="122">
                  <c:v>49034</c:v>
                </c:pt>
                <c:pt idx="123">
                  <c:v>49064</c:v>
                </c:pt>
                <c:pt idx="124">
                  <c:v>49095</c:v>
                </c:pt>
                <c:pt idx="125">
                  <c:v>49125</c:v>
                </c:pt>
                <c:pt idx="126">
                  <c:v>49156</c:v>
                </c:pt>
                <c:pt idx="127">
                  <c:v>49187</c:v>
                </c:pt>
                <c:pt idx="128">
                  <c:v>49217</c:v>
                </c:pt>
                <c:pt idx="129">
                  <c:v>49248</c:v>
                </c:pt>
                <c:pt idx="130">
                  <c:v>49278</c:v>
                </c:pt>
                <c:pt idx="131">
                  <c:v>49309</c:v>
                </c:pt>
                <c:pt idx="132">
                  <c:v>49340</c:v>
                </c:pt>
                <c:pt idx="133">
                  <c:v>49368</c:v>
                </c:pt>
                <c:pt idx="134">
                  <c:v>49399</c:v>
                </c:pt>
                <c:pt idx="135">
                  <c:v>49429</c:v>
                </c:pt>
                <c:pt idx="136">
                  <c:v>49460</c:v>
                </c:pt>
                <c:pt idx="137">
                  <c:v>49490</c:v>
                </c:pt>
                <c:pt idx="138">
                  <c:v>49521</c:v>
                </c:pt>
                <c:pt idx="139">
                  <c:v>49552</c:v>
                </c:pt>
                <c:pt idx="140">
                  <c:v>49582</c:v>
                </c:pt>
                <c:pt idx="141">
                  <c:v>49613</c:v>
                </c:pt>
                <c:pt idx="142">
                  <c:v>49643</c:v>
                </c:pt>
                <c:pt idx="143">
                  <c:v>49674</c:v>
                </c:pt>
              </c:numCache>
            </c:numRef>
          </c:cat>
          <c:val>
            <c:numRef>
              <c:f>'DCA Dashboard'!$D$25:$D$168</c:f>
              <c:numCache>
                <c:formatCode>#,##0.0</c:formatCode>
                <c:ptCount val="14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951.229424500714</c:v>
                </c:pt>
                <c:pt idx="25">
                  <c:v>904.83741803595956</c:v>
                </c:pt>
                <c:pt idx="26">
                  <c:v>860.70797642505784</c:v>
                </c:pt>
                <c:pt idx="27">
                  <c:v>818.73075307798183</c:v>
                </c:pt>
                <c:pt idx="28">
                  <c:v>778.80078307140491</c:v>
                </c:pt>
                <c:pt idx="29">
                  <c:v>740.81822068171789</c:v>
                </c:pt>
                <c:pt idx="30">
                  <c:v>704.6880897187134</c:v>
                </c:pt>
                <c:pt idx="31">
                  <c:v>670.32004603563928</c:v>
                </c:pt>
                <c:pt idx="32">
                  <c:v>637.62815162177333</c:v>
                </c:pt>
                <c:pt idx="33">
                  <c:v>606.53065971263345</c:v>
                </c:pt>
                <c:pt idx="34">
                  <c:v>576.94981038048661</c:v>
                </c:pt>
                <c:pt idx="35">
                  <c:v>548.81163609402643</c:v>
                </c:pt>
                <c:pt idx="36">
                  <c:v>522.0457767610161</c:v>
                </c:pt>
                <c:pt idx="37">
                  <c:v>496.58530379140944</c:v>
                </c:pt>
                <c:pt idx="38">
                  <c:v>472.36655274101469</c:v>
                </c:pt>
                <c:pt idx="39">
                  <c:v>449.32896411722157</c:v>
                </c:pt>
                <c:pt idx="40">
                  <c:v>427.41493194872663</c:v>
                </c:pt>
                <c:pt idx="41">
                  <c:v>406.56965974059909</c:v>
                </c:pt>
                <c:pt idx="42">
                  <c:v>386.7410234545012</c:v>
                </c:pt>
                <c:pt idx="43">
                  <c:v>367.87944117144235</c:v>
                </c:pt>
                <c:pt idx="44">
                  <c:v>349.93774911115531</c:v>
                </c:pt>
                <c:pt idx="45">
                  <c:v>332.87108369807953</c:v>
                </c:pt>
                <c:pt idx="46">
                  <c:v>316.63676937905313</c:v>
                </c:pt>
                <c:pt idx="47">
                  <c:v>301.19421191220204</c:v>
                </c:pt>
                <c:pt idx="48">
                  <c:v>286.50479686019008</c:v>
                </c:pt>
                <c:pt idx="49">
                  <c:v>272.53179303401259</c:v>
                </c:pt>
                <c:pt idx="50">
                  <c:v>259.24026064589151</c:v>
                </c:pt>
                <c:pt idx="51">
                  <c:v>246.59696394160645</c:v>
                </c:pt>
                <c:pt idx="52">
                  <c:v>234.57028809379761</c:v>
                </c:pt>
                <c:pt idx="53">
                  <c:v>223.13016014842981</c:v>
                </c:pt>
                <c:pt idx="54">
                  <c:v>212.24797382674305</c:v>
                </c:pt>
                <c:pt idx="55">
                  <c:v>201.8965179946554</c:v>
                </c:pt>
                <c:pt idx="56">
                  <c:v>192.04990862075408</c:v>
                </c:pt>
                <c:pt idx="57">
                  <c:v>182.68352405273461</c:v>
                </c:pt>
                <c:pt idx="58">
                  <c:v>173.77394345044513</c:v>
                </c:pt>
                <c:pt idx="59">
                  <c:v>165.29888822158654</c:v>
                </c:pt>
                <c:pt idx="60">
                  <c:v>157.2371663136276</c:v>
                </c:pt>
                <c:pt idx="61">
                  <c:v>149.56861922263502</c:v>
                </c:pt>
                <c:pt idx="62">
                  <c:v>142.27407158651354</c:v>
                </c:pt>
                <c:pt idx="63">
                  <c:v>135.3352832366127</c:v>
                </c:pt>
                <c:pt idx="64">
                  <c:v>128.73490358780418</c:v>
                </c:pt>
                <c:pt idx="65">
                  <c:v>122.45642825298191</c:v>
                </c:pt>
                <c:pt idx="66">
                  <c:v>116.48415777349696</c:v>
                </c:pt>
                <c:pt idx="67">
                  <c:v>110.80315836233387</c:v>
                </c:pt>
                <c:pt idx="68">
                  <c:v>105.39922456186433</c:v>
                </c:pt>
                <c:pt idx="69">
                  <c:v>100.2588437228037</c:v>
                </c:pt>
                <c:pt idx="70">
                  <c:v>95.369162215549608</c:v>
                </c:pt>
                <c:pt idx="71">
                  <c:v>90.717953289412463</c:v>
                </c:pt>
                <c:pt idx="72">
                  <c:v>86.293586499370491</c:v>
                </c:pt>
                <c:pt idx="73">
                  <c:v>82.084998623898798</c:v>
                </c:pt>
                <c:pt idx="74">
                  <c:v>78.081666001153124</c:v>
                </c:pt>
                <c:pt idx="75">
                  <c:v>74.273578214333881</c:v>
                </c:pt>
                <c:pt idx="76">
                  <c:v>70.651213060429569</c:v>
                </c:pt>
                <c:pt idx="77">
                  <c:v>67.20551273974975</c:v>
                </c:pt>
                <c:pt idx="78">
                  <c:v>63.927861206707568</c:v>
                </c:pt>
                <c:pt idx="79">
                  <c:v>60.810062625217952</c:v>
                </c:pt>
                <c:pt idx="80">
                  <c:v>57.844320874838459</c:v>
                </c:pt>
                <c:pt idx="81">
                  <c:v>55.023220056407212</c:v>
                </c:pt>
                <c:pt idx="82">
                  <c:v>52.339705948432382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F59-46AA-931D-8DEB32C74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87366412"/>
        <c:axId val="49707817"/>
      </c:lineChart>
      <c:dateAx>
        <c:axId val="8736641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mmm\-yy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49707817"/>
        <c:crosses val="autoZero"/>
        <c:auto val="1"/>
        <c:lblOffset val="100"/>
        <c:baseTimeUnit val="months"/>
      </c:dateAx>
      <c:valAx>
        <c:axId val="49707817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Production Rate (BOPD / MCFD / BWPD)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87366412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16</xdr:col>
      <xdr:colOff>423720</xdr:colOff>
      <xdr:row>24</xdr:row>
      <xdr:rowOff>128520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8"/>
  <sheetViews>
    <sheetView tabSelected="1" zoomScale="90" zoomScaleNormal="90" workbookViewId="0">
      <selection activeCell="B16" sqref="B16"/>
    </sheetView>
  </sheetViews>
  <sheetFormatPr defaultColWidth="8.6640625" defaultRowHeight="14.4" x14ac:dyDescent="0.3"/>
  <cols>
    <col min="1" max="1" width="22" customWidth="1"/>
    <col min="2" max="3" width="14" customWidth="1"/>
    <col min="4" max="4" width="22" customWidth="1"/>
    <col min="5" max="6" width="18" customWidth="1"/>
    <col min="7" max="7" width="5" customWidth="1"/>
    <col min="8" max="14" width="12" customWidth="1"/>
  </cols>
  <sheetData>
    <row r="1" spans="1:14" ht="31.5" customHeight="1" x14ac:dyDescent="0.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x14ac:dyDescent="0.3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.6" x14ac:dyDescent="0.3">
      <c r="A3" s="1" t="s">
        <v>2</v>
      </c>
      <c r="D3" s="1" t="s">
        <v>3</v>
      </c>
    </row>
    <row r="4" spans="1:14" x14ac:dyDescent="0.3">
      <c r="A4" s="2" t="s">
        <v>4</v>
      </c>
      <c r="B4" s="3" t="s">
        <v>56</v>
      </c>
      <c r="D4" s="2" t="s">
        <v>6</v>
      </c>
      <c r="E4" s="4">
        <f>IFERROR(IF($B$4="Single Well",SUMPRODUCT(MAX((Database!$C$2:$C$200=$B$5)*Database!$A$2:$A$200)),IF($B$4="By Field",SUMPRODUCT(MAX((Database!$B$2:$B$200=$B$5)*Database!$A$2:$A$200)),MAX(Database!$A$2:$A$200))),0)</f>
        <v>46022</v>
      </c>
    </row>
    <row r="5" spans="1:14" x14ac:dyDescent="0.3">
      <c r="A5" s="2" t="s">
        <v>7</v>
      </c>
      <c r="B5" s="3" t="s">
        <v>64</v>
      </c>
      <c r="D5" s="2" t="s">
        <v>9</v>
      </c>
      <c r="E5" s="5">
        <f>IFERROR(IF($E$4=0,0,DATEDIF(MIN(Database!$A$2:$A$200),$E$4,"M")+1),0)</f>
        <v>24</v>
      </c>
    </row>
    <row r="6" spans="1:14" x14ac:dyDescent="0.3">
      <c r="A6" s="2" t="s">
        <v>10</v>
      </c>
      <c r="B6" s="3" t="s">
        <v>11</v>
      </c>
      <c r="D6" s="2" t="s">
        <v>12</v>
      </c>
      <c r="E6" s="6">
        <f>IFERROR(IF($B$4="Single Well",IF($B$6="Oil/Condensate",SUMIFS(Database!$E:$E,Database!$C:$C,$B$5,Database!$A:$A,$E$4),IF($B$6="Gas",SUMIFS(Database!$F:$F,Database!$C:$C,$B$5,Database!$A:$A,$E$4),SUMIFS(Database!$G:$G,Database!$C:$C,$B$5,Database!$A:$A,$E$4))),IF($B$4="By Field",IF($B$6="Oil/Condensate",SUMIFS(Database!$E:$E,Database!$B:$B,$B$5,Database!$A:$A,$E$4),IF($B$6="Gas",SUMIFS(Database!$F:$F,Database!$B:$B,$B$5,Database!$A:$A,$E$4),SUMIFS(Database!$G:$G,Database!$B:$B,$B$5,Database!$A:$A,$E$4))),IF($B$6="Oil/Condensate",SUMIFS(Database!$E:$E,Database!$A:$A,$E$4),IF($B$6="Gas",SUMIFS(Database!$F:$F,Database!$A:$A,$E$4),SUMIFS(Database!$G:$G,Database!$A:$A,$E$4))))),0)</f>
        <v>1035.0999999999999</v>
      </c>
    </row>
    <row r="7" spans="1:14" x14ac:dyDescent="0.3">
      <c r="A7" s="2" t="s">
        <v>13</v>
      </c>
      <c r="B7" s="3" t="s">
        <v>14</v>
      </c>
      <c r="D7" s="2" t="s">
        <v>15</v>
      </c>
      <c r="E7" s="6">
        <f>SUMIFS(E25:E168,A25:A168,"&lt;="&amp;$E$5)</f>
        <v>1256.9132</v>
      </c>
    </row>
    <row r="8" spans="1:14" x14ac:dyDescent="0.3">
      <c r="D8" s="2" t="s">
        <v>16</v>
      </c>
      <c r="E8" s="6">
        <f>SUMIFS(E25:E168,A25:A168,"&gt;"&amp;$E$5)</f>
        <v>561.6963819001312</v>
      </c>
    </row>
    <row r="9" spans="1:14" ht="15.6" x14ac:dyDescent="0.3">
      <c r="A9" s="1" t="s">
        <v>17</v>
      </c>
      <c r="D9" s="7" t="s">
        <v>18</v>
      </c>
      <c r="E9" s="8">
        <f>$E$7+$E$8</f>
        <v>1818.6095819001312</v>
      </c>
    </row>
    <row r="10" spans="1:14" x14ac:dyDescent="0.3">
      <c r="A10" s="2" t="s">
        <v>19</v>
      </c>
      <c r="B10" s="9">
        <v>1000</v>
      </c>
      <c r="D10" s="2" t="s">
        <v>20</v>
      </c>
      <c r="E10" s="6">
        <f>IF($B$7="Exponential",$B$10/$B$11*30.4375/1000,IF($B$7="Hyperbolic",IF($B$12&lt;=0,$B$10/$B$11*30.4375/1000,IF($B$12&gt;=1,NA(),$B$10/($B$11*(1-$B$12))*30.4375/1000)),IF($B$7="Harmonic",NA(),IF($B$7="Linear",IF($B$13&lt;=0,NA(),0.5*$B$10^2/$B$13*30.4375/1000),NA()))))</f>
        <v>608.75</v>
      </c>
    </row>
    <row r="11" spans="1:14" x14ac:dyDescent="0.3">
      <c r="A11" s="2" t="s">
        <v>21</v>
      </c>
      <c r="B11" s="10">
        <v>0.05</v>
      </c>
      <c r="D11" s="7" t="s">
        <v>22</v>
      </c>
      <c r="E11" s="8">
        <f>IFERROR($E$7+$E$10,NA())</f>
        <v>1865.6632</v>
      </c>
    </row>
    <row r="12" spans="1:14" x14ac:dyDescent="0.3">
      <c r="A12" s="2" t="s">
        <v>23</v>
      </c>
      <c r="B12" s="11">
        <v>0</v>
      </c>
      <c r="D12" s="2" t="s">
        <v>24</v>
      </c>
      <c r="E12" s="5">
        <f>COUNT(D25:D168)</f>
        <v>59</v>
      </c>
    </row>
    <row r="13" spans="1:14" x14ac:dyDescent="0.3">
      <c r="A13" s="2" t="s">
        <v>25</v>
      </c>
      <c r="B13" s="12">
        <v>50</v>
      </c>
    </row>
    <row r="14" spans="1:14" x14ac:dyDescent="0.3">
      <c r="A14" s="2" t="s">
        <v>26</v>
      </c>
      <c r="B14" s="13">
        <v>120</v>
      </c>
    </row>
    <row r="15" spans="1:14" x14ac:dyDescent="0.3">
      <c r="A15" s="2" t="s">
        <v>27</v>
      </c>
      <c r="B15" s="9">
        <v>50</v>
      </c>
    </row>
    <row r="16" spans="1:14" x14ac:dyDescent="0.3">
      <c r="A16" s="2" t="s">
        <v>63</v>
      </c>
      <c r="B16" s="22">
        <v>46023</v>
      </c>
    </row>
    <row r="17" spans="1:6" x14ac:dyDescent="0.3">
      <c r="A17" s="23" t="s">
        <v>28</v>
      </c>
      <c r="B17" s="23"/>
    </row>
    <row r="18" spans="1:6" x14ac:dyDescent="0.3">
      <c r="A18" s="23" t="s">
        <v>29</v>
      </c>
      <c r="B18" s="23"/>
    </row>
    <row r="19" spans="1:6" x14ac:dyDescent="0.3">
      <c r="A19" s="23" t="s">
        <v>30</v>
      </c>
      <c r="B19" s="23"/>
    </row>
    <row r="20" spans="1:6" x14ac:dyDescent="0.3">
      <c r="A20" s="23" t="s">
        <v>31</v>
      </c>
      <c r="B20" s="23"/>
    </row>
    <row r="21" spans="1:6" x14ac:dyDescent="0.3">
      <c r="A21" s="23" t="s">
        <v>32</v>
      </c>
      <c r="B21" s="23"/>
    </row>
    <row r="22" spans="1:6" x14ac:dyDescent="0.3">
      <c r="A22" s="23" t="s">
        <v>33</v>
      </c>
      <c r="B22" s="23"/>
    </row>
    <row r="23" spans="1:6" ht="15.6" x14ac:dyDescent="0.3">
      <c r="A23" s="24" t="s">
        <v>34</v>
      </c>
      <c r="B23" s="24"/>
      <c r="C23" s="24"/>
      <c r="D23" s="24"/>
      <c r="E23" s="24"/>
      <c r="F23" s="24"/>
    </row>
    <row r="24" spans="1:6" x14ac:dyDescent="0.3">
      <c r="A24" s="14" t="s">
        <v>35</v>
      </c>
      <c r="B24" s="14" t="s">
        <v>36</v>
      </c>
      <c r="C24" s="14" t="s">
        <v>37</v>
      </c>
      <c r="D24" s="14" t="s">
        <v>38</v>
      </c>
      <c r="E24" s="14" t="s">
        <v>39</v>
      </c>
      <c r="F24" s="14" t="s">
        <v>40</v>
      </c>
    </row>
    <row r="25" spans="1:6" x14ac:dyDescent="0.3">
      <c r="A25" s="15">
        <v>1</v>
      </c>
      <c r="B25" s="16">
        <f>EOMONTH(MIN(Database!$A:$A),0)</f>
        <v>45322</v>
      </c>
      <c r="C25" s="17">
        <f>IF(A25&gt;$E$5,NA(),IF($B$4="Single Well",IF($B$6="Oil/Condensate",SUMIFS(Database!$E:$E,Database!$C:$C,$B$5,Database!$A:$A,B25),IF($B$6="Gas",SUMIFS(Database!$F:$F,Database!$C:$C,$B$5,Database!$A:$A,B25),SUMIFS(Database!$G:$G,Database!$C:$C,$B$5,Database!$A:$A,B25))),IF($B$4="By Field",IF($B$6="Oil/Condensate",SUMIFS(Database!$E:$E,Database!$B:$B,$B$5,Database!$A:$A,B25),IF($B$6="Gas",SUMIFS(Database!$F:$F,Database!$B:$B,$B$5,Database!$A:$A,B25),SUMIFS(Database!$G:$G,Database!$B:$B,$B$5,Database!$A:$A,B25))),IF($B$6="Oil/Condensate",SUMIFS(Database!$E:$E,Database!$A:$A,B25),IF($B$6="Gas",SUMIFS(Database!$F:$F,Database!$A:$A,B25),SUMIFS(Database!$G:$G,Database!$A:$A,B25))))))</f>
        <v>2764.3</v>
      </c>
      <c r="D25" s="17" t="e">
        <f t="shared" ref="D25:D56" si="0">IF(A25&lt;=$E$5,NA(),IF(A25&gt;$E$5+$B$14,NA(),IFERROR(IF(IF($B$7="Exponential",$B$10*EXP(-$B$11*(A25-$E$5)),IF($B$7="Hyperbolic",IF($B$12&lt;=0,$B$10*EXP(-$B$11*(A25-$E$5)),$B$10/(1+$B$12*$B$11*(A25-$E$5))^(1/$B$12)),IF($B$7="Harmonic",$B$10/(1+$B$11*(A25-$E$5)),IF($B$7="Linear",MAX(0,$B$10-$B$13*(A25-$E$5)),NA()))))&lt;$B$15,NA(),IF($B$7="Exponential",$B$10*EXP(-$B$11*(A25-$E$5)),IF($B$7="Hyperbolic",IF($B$12&lt;=0,$B$10*EXP(-$B$11*(A25-$E$5)),$B$10/(1+$B$12*$B$11*(A25-$E$5))^(1/$B$12)),IF($B$7="Harmonic",$B$10/(1+$B$11*(A25-$E$5)),IF($B$7="Linear",MAX(0,$B$10-$B$13*(A25-$E$5)),NA()))))),NA())))</f>
        <v>#N/A</v>
      </c>
      <c r="E25" s="18">
        <f t="shared" ref="E25:E56" si="1">IF(A25&lt;=$E$5,IFERROR(C25*DAY(EOMONTH(B25,0))/1000,0),IFERROR(D25*DAY(EOMONTH(B25,0))/1000,0))</f>
        <v>85.693300000000008</v>
      </c>
      <c r="F25" s="17">
        <f>E25</f>
        <v>85.693300000000008</v>
      </c>
    </row>
    <row r="26" spans="1:6" x14ac:dyDescent="0.3">
      <c r="A26" s="15">
        <v>2</v>
      </c>
      <c r="B26" s="16">
        <f t="shared" ref="B26:B57" si="2">EOMONTH(B25,1)</f>
        <v>45351</v>
      </c>
      <c r="C26" s="17">
        <f>IF(A26&gt;$E$5,NA(),IF($B$4="Single Well",IF($B$6="Oil/Condensate",SUMIFS(Database!$E:$E,Database!$C:$C,$B$5,Database!$A:$A,B26),IF($B$6="Gas",SUMIFS(Database!$F:$F,Database!$C:$C,$B$5,Database!$A:$A,B26),SUMIFS(Database!$G:$G,Database!$C:$C,$B$5,Database!$A:$A,B26))),IF($B$4="By Field",IF($B$6="Oil/Condensate",SUMIFS(Database!$E:$E,Database!$B:$B,$B$5,Database!$A:$A,B26),IF($B$6="Gas",SUMIFS(Database!$F:$F,Database!$B:$B,$B$5,Database!$A:$A,B26),SUMIFS(Database!$G:$G,Database!$B:$B,$B$5,Database!$A:$A,B26))),IF($B$6="Oil/Condensate",SUMIFS(Database!$E:$E,Database!$A:$A,B26),IF($B$6="Gas",SUMIFS(Database!$F:$F,Database!$A:$A,B26),SUMIFS(Database!$G:$G,Database!$A:$A,B26))))))</f>
        <v>2562.1</v>
      </c>
      <c r="D26" s="17" t="e">
        <f t="shared" si="0"/>
        <v>#N/A</v>
      </c>
      <c r="E26" s="18">
        <f t="shared" si="1"/>
        <v>74.300899999999999</v>
      </c>
      <c r="F26" s="17">
        <f t="shared" ref="F26:F57" si="3">F25+E26</f>
        <v>159.99420000000001</v>
      </c>
    </row>
    <row r="27" spans="1:6" x14ac:dyDescent="0.3">
      <c r="A27" s="15">
        <v>3</v>
      </c>
      <c r="B27" s="16">
        <f t="shared" si="2"/>
        <v>45382</v>
      </c>
      <c r="C27" s="17">
        <f>IF(A27&gt;$E$5,NA(),IF($B$4="Single Well",IF($B$6="Oil/Condensate",SUMIFS(Database!$E:$E,Database!$C:$C,$B$5,Database!$A:$A,B27),IF($B$6="Gas",SUMIFS(Database!$F:$F,Database!$C:$C,$B$5,Database!$A:$A,B27),SUMIFS(Database!$G:$G,Database!$C:$C,$B$5,Database!$A:$A,B27))),IF($B$4="By Field",IF($B$6="Oil/Condensate",SUMIFS(Database!$E:$E,Database!$B:$B,$B$5,Database!$A:$A,B27),IF($B$6="Gas",SUMIFS(Database!$F:$F,Database!$B:$B,$B$5,Database!$A:$A,B27),SUMIFS(Database!$G:$G,Database!$B:$B,$B$5,Database!$A:$A,B27))),IF($B$6="Oil/Condensate",SUMIFS(Database!$E:$E,Database!$A:$A,B27),IF($B$6="Gas",SUMIFS(Database!$F:$F,Database!$A:$A,B27),SUMIFS(Database!$G:$G,Database!$A:$A,B27))))))</f>
        <v>2437.6</v>
      </c>
      <c r="D27" s="17" t="e">
        <f t="shared" si="0"/>
        <v>#N/A</v>
      </c>
      <c r="E27" s="18">
        <f t="shared" si="1"/>
        <v>75.565599999999989</v>
      </c>
      <c r="F27" s="17">
        <f t="shared" si="3"/>
        <v>235.5598</v>
      </c>
    </row>
    <row r="28" spans="1:6" x14ac:dyDescent="0.3">
      <c r="A28" s="15">
        <v>4</v>
      </c>
      <c r="B28" s="16">
        <f t="shared" si="2"/>
        <v>45412</v>
      </c>
      <c r="C28" s="17">
        <f>IF(A28&gt;$E$5,NA(),IF($B$4="Single Well",IF($B$6="Oil/Condensate",SUMIFS(Database!$E:$E,Database!$C:$C,$B$5,Database!$A:$A,B28),IF($B$6="Gas",SUMIFS(Database!$F:$F,Database!$C:$C,$B$5,Database!$A:$A,B28),SUMIFS(Database!$G:$G,Database!$C:$C,$B$5,Database!$A:$A,B28))),IF($B$4="By Field",IF($B$6="Oil/Condensate",SUMIFS(Database!$E:$E,Database!$B:$B,$B$5,Database!$A:$A,B28),IF($B$6="Gas",SUMIFS(Database!$F:$F,Database!$B:$B,$B$5,Database!$A:$A,B28),SUMIFS(Database!$G:$G,Database!$B:$B,$B$5,Database!$A:$A,B28))),IF($B$6="Oil/Condensate",SUMIFS(Database!$E:$E,Database!$A:$A,B28),IF($B$6="Gas",SUMIFS(Database!$F:$F,Database!$A:$A,B28),SUMIFS(Database!$G:$G,Database!$A:$A,B28))))))</f>
        <v>2306.1999999999998</v>
      </c>
      <c r="D28" s="17" t="e">
        <f t="shared" si="0"/>
        <v>#N/A</v>
      </c>
      <c r="E28" s="18">
        <f t="shared" si="1"/>
        <v>69.186000000000007</v>
      </c>
      <c r="F28" s="17">
        <f t="shared" si="3"/>
        <v>304.74580000000003</v>
      </c>
    </row>
    <row r="29" spans="1:6" x14ac:dyDescent="0.3">
      <c r="A29" s="15">
        <v>5</v>
      </c>
      <c r="B29" s="16">
        <f t="shared" si="2"/>
        <v>45443</v>
      </c>
      <c r="C29" s="17">
        <f>IF(A29&gt;$E$5,NA(),IF($B$4="Single Well",IF($B$6="Oil/Condensate",SUMIFS(Database!$E:$E,Database!$C:$C,$B$5,Database!$A:$A,B29),IF($B$6="Gas",SUMIFS(Database!$F:$F,Database!$C:$C,$B$5,Database!$A:$A,B29),SUMIFS(Database!$G:$G,Database!$C:$C,$B$5,Database!$A:$A,B29))),IF($B$4="By Field",IF($B$6="Oil/Condensate",SUMIFS(Database!$E:$E,Database!$B:$B,$B$5,Database!$A:$A,B29),IF($B$6="Gas",SUMIFS(Database!$F:$F,Database!$B:$B,$B$5,Database!$A:$A,B29),SUMIFS(Database!$G:$G,Database!$B:$B,$B$5,Database!$A:$A,B29))),IF($B$6="Oil/Condensate",SUMIFS(Database!$E:$E,Database!$A:$A,B29),IF($B$6="Gas",SUMIFS(Database!$F:$F,Database!$A:$A,B29),SUMIFS(Database!$G:$G,Database!$A:$A,B29))))))</f>
        <v>2229.5</v>
      </c>
      <c r="D29" s="17" t="e">
        <f t="shared" si="0"/>
        <v>#N/A</v>
      </c>
      <c r="E29" s="18">
        <f t="shared" si="1"/>
        <v>69.114500000000007</v>
      </c>
      <c r="F29" s="17">
        <f t="shared" si="3"/>
        <v>373.86030000000005</v>
      </c>
    </row>
    <row r="30" spans="1:6" x14ac:dyDescent="0.3">
      <c r="A30" s="15">
        <v>6</v>
      </c>
      <c r="B30" s="16">
        <f t="shared" si="2"/>
        <v>45473</v>
      </c>
      <c r="C30" s="17">
        <f>IF(A30&gt;$E$5,NA(),IF($B$4="Single Well",IF($B$6="Oil/Condensate",SUMIFS(Database!$E:$E,Database!$C:$C,$B$5,Database!$A:$A,B30),IF($B$6="Gas",SUMIFS(Database!$F:$F,Database!$C:$C,$B$5,Database!$A:$A,B30),SUMIFS(Database!$G:$G,Database!$C:$C,$B$5,Database!$A:$A,B30))),IF($B$4="By Field",IF($B$6="Oil/Condensate",SUMIFS(Database!$E:$E,Database!$B:$B,$B$5,Database!$A:$A,B30),IF($B$6="Gas",SUMIFS(Database!$F:$F,Database!$B:$B,$B$5,Database!$A:$A,B30),SUMIFS(Database!$G:$G,Database!$B:$B,$B$5,Database!$A:$A,B30))),IF($B$6="Oil/Condensate",SUMIFS(Database!$E:$E,Database!$A:$A,B30),IF($B$6="Gas",SUMIFS(Database!$F:$F,Database!$A:$A,B30),SUMIFS(Database!$G:$G,Database!$A:$A,B30))))))</f>
        <v>2172.5</v>
      </c>
      <c r="D30" s="17" t="e">
        <f t="shared" si="0"/>
        <v>#N/A</v>
      </c>
      <c r="E30" s="18">
        <f t="shared" si="1"/>
        <v>65.174999999999997</v>
      </c>
      <c r="F30" s="17">
        <f t="shared" si="3"/>
        <v>439.03530000000006</v>
      </c>
    </row>
    <row r="31" spans="1:6" x14ac:dyDescent="0.3">
      <c r="A31" s="15">
        <v>7</v>
      </c>
      <c r="B31" s="16">
        <f t="shared" si="2"/>
        <v>45504</v>
      </c>
      <c r="C31" s="17">
        <f>IF(A31&gt;$E$5,NA(),IF($B$4="Single Well",IF($B$6="Oil/Condensate",SUMIFS(Database!$E:$E,Database!$C:$C,$B$5,Database!$A:$A,B31),IF($B$6="Gas",SUMIFS(Database!$F:$F,Database!$C:$C,$B$5,Database!$A:$A,B31),SUMIFS(Database!$G:$G,Database!$C:$C,$B$5,Database!$A:$A,B31))),IF($B$4="By Field",IF($B$6="Oil/Condensate",SUMIFS(Database!$E:$E,Database!$B:$B,$B$5,Database!$A:$A,B31),IF($B$6="Gas",SUMIFS(Database!$F:$F,Database!$B:$B,$B$5,Database!$A:$A,B31),SUMIFS(Database!$G:$G,Database!$B:$B,$B$5,Database!$A:$A,B31))),IF($B$6="Oil/Condensate",SUMIFS(Database!$E:$E,Database!$A:$A,B31),IF($B$6="Gas",SUMIFS(Database!$F:$F,Database!$A:$A,B31),SUMIFS(Database!$G:$G,Database!$A:$A,B31))))))</f>
        <v>2128.6000000000004</v>
      </c>
      <c r="D31" s="17" t="e">
        <f t="shared" si="0"/>
        <v>#N/A</v>
      </c>
      <c r="E31" s="18">
        <f t="shared" si="1"/>
        <v>65.98660000000001</v>
      </c>
      <c r="F31" s="17">
        <f t="shared" si="3"/>
        <v>505.02190000000007</v>
      </c>
    </row>
    <row r="32" spans="1:6" x14ac:dyDescent="0.3">
      <c r="A32" s="15">
        <v>8</v>
      </c>
      <c r="B32" s="16">
        <f t="shared" si="2"/>
        <v>45535</v>
      </c>
      <c r="C32" s="17">
        <f>IF(A32&gt;$E$5,NA(),IF($B$4="Single Well",IF($B$6="Oil/Condensate",SUMIFS(Database!$E:$E,Database!$C:$C,$B$5,Database!$A:$A,B32),IF($B$6="Gas",SUMIFS(Database!$F:$F,Database!$C:$C,$B$5,Database!$A:$A,B32),SUMIFS(Database!$G:$G,Database!$C:$C,$B$5,Database!$A:$A,B32))),IF($B$4="By Field",IF($B$6="Oil/Condensate",SUMIFS(Database!$E:$E,Database!$B:$B,$B$5,Database!$A:$A,B32),IF($B$6="Gas",SUMIFS(Database!$F:$F,Database!$B:$B,$B$5,Database!$A:$A,B32),SUMIFS(Database!$G:$G,Database!$B:$B,$B$5,Database!$A:$A,B32))),IF($B$6="Oil/Condensate",SUMIFS(Database!$E:$E,Database!$A:$A,B32),IF($B$6="Gas",SUMIFS(Database!$F:$F,Database!$A:$A,B32),SUMIFS(Database!$G:$G,Database!$A:$A,B32))))))</f>
        <v>1972.9</v>
      </c>
      <c r="D32" s="17" t="e">
        <f t="shared" si="0"/>
        <v>#N/A</v>
      </c>
      <c r="E32" s="18">
        <f t="shared" si="1"/>
        <v>61.1599</v>
      </c>
      <c r="F32" s="17">
        <f t="shared" si="3"/>
        <v>566.18180000000007</v>
      </c>
    </row>
    <row r="33" spans="1:6" x14ac:dyDescent="0.3">
      <c r="A33" s="15">
        <v>9</v>
      </c>
      <c r="B33" s="16">
        <f t="shared" si="2"/>
        <v>45565</v>
      </c>
      <c r="C33" s="17">
        <f>IF(A33&gt;$E$5,NA(),IF($B$4="Single Well",IF($B$6="Oil/Condensate",SUMIFS(Database!$E:$E,Database!$C:$C,$B$5,Database!$A:$A,B33),IF($B$6="Gas",SUMIFS(Database!$F:$F,Database!$C:$C,$B$5,Database!$A:$A,B33),SUMIFS(Database!$G:$G,Database!$C:$C,$B$5,Database!$A:$A,B33))),IF($B$4="By Field",IF($B$6="Oil/Condensate",SUMIFS(Database!$E:$E,Database!$B:$B,$B$5,Database!$A:$A,B33),IF($B$6="Gas",SUMIFS(Database!$F:$F,Database!$B:$B,$B$5,Database!$A:$A,B33),SUMIFS(Database!$G:$G,Database!$B:$B,$B$5,Database!$A:$A,B33))),IF($B$6="Oil/Condensate",SUMIFS(Database!$E:$E,Database!$A:$A,B33),IF($B$6="Gas",SUMIFS(Database!$F:$F,Database!$A:$A,B33),SUMIFS(Database!$G:$G,Database!$A:$A,B33))))))</f>
        <v>1927.1999999999998</v>
      </c>
      <c r="D33" s="17" t="e">
        <f t="shared" si="0"/>
        <v>#N/A</v>
      </c>
      <c r="E33" s="18">
        <f t="shared" si="1"/>
        <v>57.815999999999995</v>
      </c>
      <c r="F33" s="17">
        <f t="shared" si="3"/>
        <v>623.9978000000001</v>
      </c>
    </row>
    <row r="34" spans="1:6" x14ac:dyDescent="0.3">
      <c r="A34" s="15">
        <v>10</v>
      </c>
      <c r="B34" s="16">
        <f t="shared" si="2"/>
        <v>45596</v>
      </c>
      <c r="C34" s="17">
        <f>IF(A34&gt;$E$5,NA(),IF($B$4="Single Well",IF($B$6="Oil/Condensate",SUMIFS(Database!$E:$E,Database!$C:$C,$B$5,Database!$A:$A,B34),IF($B$6="Gas",SUMIFS(Database!$F:$F,Database!$C:$C,$B$5,Database!$A:$A,B34),SUMIFS(Database!$G:$G,Database!$C:$C,$B$5,Database!$A:$A,B34))),IF($B$4="By Field",IF($B$6="Oil/Condensate",SUMIFS(Database!$E:$E,Database!$B:$B,$B$5,Database!$A:$A,B34),IF($B$6="Gas",SUMIFS(Database!$F:$F,Database!$B:$B,$B$5,Database!$A:$A,B34),SUMIFS(Database!$G:$G,Database!$B:$B,$B$5,Database!$A:$A,B34))),IF($B$6="Oil/Condensate",SUMIFS(Database!$E:$E,Database!$A:$A,B34),IF($B$6="Gas",SUMIFS(Database!$F:$F,Database!$A:$A,B34),SUMIFS(Database!$G:$G,Database!$A:$A,B34))))))</f>
        <v>1869.5</v>
      </c>
      <c r="D34" s="17" t="e">
        <f t="shared" si="0"/>
        <v>#N/A</v>
      </c>
      <c r="E34" s="18">
        <f t="shared" si="1"/>
        <v>57.954500000000003</v>
      </c>
      <c r="F34" s="17">
        <f t="shared" si="3"/>
        <v>681.95230000000015</v>
      </c>
    </row>
    <row r="35" spans="1:6" x14ac:dyDescent="0.3">
      <c r="A35" s="15">
        <v>11</v>
      </c>
      <c r="B35" s="16">
        <f t="shared" si="2"/>
        <v>45626</v>
      </c>
      <c r="C35" s="17">
        <f>IF(A35&gt;$E$5,NA(),IF($B$4="Single Well",IF($B$6="Oil/Condensate",SUMIFS(Database!$E:$E,Database!$C:$C,$B$5,Database!$A:$A,B35),IF($B$6="Gas",SUMIFS(Database!$F:$F,Database!$C:$C,$B$5,Database!$A:$A,B35),SUMIFS(Database!$G:$G,Database!$C:$C,$B$5,Database!$A:$A,B35))),IF($B$4="By Field",IF($B$6="Oil/Condensate",SUMIFS(Database!$E:$E,Database!$B:$B,$B$5,Database!$A:$A,B35),IF($B$6="Gas",SUMIFS(Database!$F:$F,Database!$B:$B,$B$5,Database!$A:$A,B35),SUMIFS(Database!$G:$G,Database!$B:$B,$B$5,Database!$A:$A,B35))),IF($B$6="Oil/Condensate",SUMIFS(Database!$E:$E,Database!$A:$A,B35),IF($B$6="Gas",SUMIFS(Database!$F:$F,Database!$A:$A,B35),SUMIFS(Database!$G:$G,Database!$A:$A,B35))))))</f>
        <v>1729.3000000000002</v>
      </c>
      <c r="D35" s="17" t="e">
        <f t="shared" si="0"/>
        <v>#N/A</v>
      </c>
      <c r="E35" s="18">
        <f t="shared" si="1"/>
        <v>51.879000000000005</v>
      </c>
      <c r="F35" s="17">
        <f t="shared" si="3"/>
        <v>733.83130000000017</v>
      </c>
    </row>
    <row r="36" spans="1:6" x14ac:dyDescent="0.3">
      <c r="A36" s="15">
        <v>12</v>
      </c>
      <c r="B36" s="16">
        <f t="shared" si="2"/>
        <v>45657</v>
      </c>
      <c r="C36" s="17">
        <f>IF(A36&gt;$E$5,NA(),IF($B$4="Single Well",IF($B$6="Oil/Condensate",SUMIFS(Database!$E:$E,Database!$C:$C,$B$5,Database!$A:$A,B36),IF($B$6="Gas",SUMIFS(Database!$F:$F,Database!$C:$C,$B$5,Database!$A:$A,B36),SUMIFS(Database!$G:$G,Database!$C:$C,$B$5,Database!$A:$A,B36))),IF($B$4="By Field",IF($B$6="Oil/Condensate",SUMIFS(Database!$E:$E,Database!$B:$B,$B$5,Database!$A:$A,B36),IF($B$6="Gas",SUMIFS(Database!$F:$F,Database!$B:$B,$B$5,Database!$A:$A,B36),SUMIFS(Database!$G:$G,Database!$B:$B,$B$5,Database!$A:$A,B36))),IF($B$6="Oil/Condensate",SUMIFS(Database!$E:$E,Database!$A:$A,B36),IF($B$6="Gas",SUMIFS(Database!$F:$F,Database!$A:$A,B36),SUMIFS(Database!$G:$G,Database!$A:$A,B36))))))</f>
        <v>1640.9</v>
      </c>
      <c r="D36" s="17" t="e">
        <f t="shared" si="0"/>
        <v>#N/A</v>
      </c>
      <c r="E36" s="18">
        <f t="shared" si="1"/>
        <v>50.867899999999999</v>
      </c>
      <c r="F36" s="17">
        <f t="shared" si="3"/>
        <v>784.69920000000013</v>
      </c>
    </row>
    <row r="37" spans="1:6" x14ac:dyDescent="0.3">
      <c r="A37" s="15">
        <v>13</v>
      </c>
      <c r="B37" s="16">
        <f t="shared" si="2"/>
        <v>45688</v>
      </c>
      <c r="C37" s="17">
        <f>IF(A37&gt;$E$5,NA(),IF($B$4="Single Well",IF($B$6="Oil/Condensate",SUMIFS(Database!$E:$E,Database!$C:$C,$B$5,Database!$A:$A,B37),IF($B$6="Gas",SUMIFS(Database!$F:$F,Database!$C:$C,$B$5,Database!$A:$A,B37),SUMIFS(Database!$G:$G,Database!$C:$C,$B$5,Database!$A:$A,B37))),IF($B$4="By Field",IF($B$6="Oil/Condensate",SUMIFS(Database!$E:$E,Database!$B:$B,$B$5,Database!$A:$A,B37),IF($B$6="Gas",SUMIFS(Database!$F:$F,Database!$B:$B,$B$5,Database!$A:$A,B37),SUMIFS(Database!$G:$G,Database!$B:$B,$B$5,Database!$A:$A,B37))),IF($B$6="Oil/Condensate",SUMIFS(Database!$E:$E,Database!$A:$A,B37),IF($B$6="Gas",SUMIFS(Database!$F:$F,Database!$A:$A,B37),SUMIFS(Database!$G:$G,Database!$A:$A,B37))))))</f>
        <v>1607.8000000000002</v>
      </c>
      <c r="D37" s="17" t="e">
        <f t="shared" si="0"/>
        <v>#N/A</v>
      </c>
      <c r="E37" s="18">
        <f t="shared" si="1"/>
        <v>49.841800000000006</v>
      </c>
      <c r="F37" s="17">
        <f t="shared" si="3"/>
        <v>834.54100000000017</v>
      </c>
    </row>
    <row r="38" spans="1:6" x14ac:dyDescent="0.3">
      <c r="A38" s="15">
        <v>14</v>
      </c>
      <c r="B38" s="16">
        <f t="shared" si="2"/>
        <v>45716</v>
      </c>
      <c r="C38" s="17">
        <f>IF(A38&gt;$E$5,NA(),IF($B$4="Single Well",IF($B$6="Oil/Condensate",SUMIFS(Database!$E:$E,Database!$C:$C,$B$5,Database!$A:$A,B38),IF($B$6="Gas",SUMIFS(Database!$F:$F,Database!$C:$C,$B$5,Database!$A:$A,B38),SUMIFS(Database!$G:$G,Database!$C:$C,$B$5,Database!$A:$A,B38))),IF($B$4="By Field",IF($B$6="Oil/Condensate",SUMIFS(Database!$E:$E,Database!$B:$B,$B$5,Database!$A:$A,B38),IF($B$6="Gas",SUMIFS(Database!$F:$F,Database!$B:$B,$B$5,Database!$A:$A,B38),SUMIFS(Database!$G:$G,Database!$B:$B,$B$5,Database!$A:$A,B38))),IF($B$6="Oil/Condensate",SUMIFS(Database!$E:$E,Database!$A:$A,B38),IF($B$6="Gas",SUMIFS(Database!$F:$F,Database!$A:$A,B38),SUMIFS(Database!$G:$G,Database!$A:$A,B38))))))</f>
        <v>1506.3</v>
      </c>
      <c r="D38" s="17" t="e">
        <f t="shared" si="0"/>
        <v>#N/A</v>
      </c>
      <c r="E38" s="18">
        <f t="shared" si="1"/>
        <v>42.176400000000001</v>
      </c>
      <c r="F38" s="17">
        <f t="shared" si="3"/>
        <v>876.71740000000023</v>
      </c>
    </row>
    <row r="39" spans="1:6" x14ac:dyDescent="0.3">
      <c r="A39" s="15">
        <v>15</v>
      </c>
      <c r="B39" s="16">
        <f t="shared" si="2"/>
        <v>45747</v>
      </c>
      <c r="C39" s="17">
        <f>IF(A39&gt;$E$5,NA(),IF($B$4="Single Well",IF($B$6="Oil/Condensate",SUMIFS(Database!$E:$E,Database!$C:$C,$B$5,Database!$A:$A,B39),IF($B$6="Gas",SUMIFS(Database!$F:$F,Database!$C:$C,$B$5,Database!$A:$A,B39),SUMIFS(Database!$G:$G,Database!$C:$C,$B$5,Database!$A:$A,B39))),IF($B$4="By Field",IF($B$6="Oil/Condensate",SUMIFS(Database!$E:$E,Database!$B:$B,$B$5,Database!$A:$A,B39),IF($B$6="Gas",SUMIFS(Database!$F:$F,Database!$B:$B,$B$5,Database!$A:$A,B39),SUMIFS(Database!$G:$G,Database!$B:$B,$B$5,Database!$A:$A,B39))),IF($B$6="Oil/Condensate",SUMIFS(Database!$E:$E,Database!$A:$A,B39),IF($B$6="Gas",SUMIFS(Database!$F:$F,Database!$A:$A,B39),SUMIFS(Database!$G:$G,Database!$A:$A,B39))))))</f>
        <v>1454.1</v>
      </c>
      <c r="D39" s="17" t="e">
        <f t="shared" si="0"/>
        <v>#N/A</v>
      </c>
      <c r="E39" s="18">
        <f t="shared" si="1"/>
        <v>45.077100000000002</v>
      </c>
      <c r="F39" s="17">
        <f t="shared" si="3"/>
        <v>921.7945000000002</v>
      </c>
    </row>
    <row r="40" spans="1:6" x14ac:dyDescent="0.3">
      <c r="A40" s="15">
        <v>16</v>
      </c>
      <c r="B40" s="16">
        <f t="shared" si="2"/>
        <v>45777</v>
      </c>
      <c r="C40" s="17">
        <f>IF(A40&gt;$E$5,NA(),IF($B$4="Single Well",IF($B$6="Oil/Condensate",SUMIFS(Database!$E:$E,Database!$C:$C,$B$5,Database!$A:$A,B40),IF($B$6="Gas",SUMIFS(Database!$F:$F,Database!$C:$C,$B$5,Database!$A:$A,B40),SUMIFS(Database!$G:$G,Database!$C:$C,$B$5,Database!$A:$A,B40))),IF($B$4="By Field",IF($B$6="Oil/Condensate",SUMIFS(Database!$E:$E,Database!$B:$B,$B$5,Database!$A:$A,B40),IF($B$6="Gas",SUMIFS(Database!$F:$F,Database!$B:$B,$B$5,Database!$A:$A,B40),SUMIFS(Database!$G:$G,Database!$B:$B,$B$5,Database!$A:$A,B40))),IF($B$6="Oil/Condensate",SUMIFS(Database!$E:$E,Database!$A:$A,B40),IF($B$6="Gas",SUMIFS(Database!$F:$F,Database!$A:$A,B40),SUMIFS(Database!$G:$G,Database!$A:$A,B40))))))</f>
        <v>1437.1999999999998</v>
      </c>
      <c r="D40" s="17" t="e">
        <f t="shared" si="0"/>
        <v>#N/A</v>
      </c>
      <c r="E40" s="18">
        <f t="shared" si="1"/>
        <v>43.115999999999993</v>
      </c>
      <c r="F40" s="17">
        <f t="shared" si="3"/>
        <v>964.91050000000018</v>
      </c>
    </row>
    <row r="41" spans="1:6" x14ac:dyDescent="0.3">
      <c r="A41" s="15">
        <v>17</v>
      </c>
      <c r="B41" s="16">
        <f t="shared" si="2"/>
        <v>45808</v>
      </c>
      <c r="C41" s="17">
        <f>IF(A41&gt;$E$5,NA(),IF($B$4="Single Well",IF($B$6="Oil/Condensate",SUMIFS(Database!$E:$E,Database!$C:$C,$B$5,Database!$A:$A,B41),IF($B$6="Gas",SUMIFS(Database!$F:$F,Database!$C:$C,$B$5,Database!$A:$A,B41),SUMIFS(Database!$G:$G,Database!$C:$C,$B$5,Database!$A:$A,B41))),IF($B$4="By Field",IF($B$6="Oil/Condensate",SUMIFS(Database!$E:$E,Database!$B:$B,$B$5,Database!$A:$A,B41),IF($B$6="Gas",SUMIFS(Database!$F:$F,Database!$B:$B,$B$5,Database!$A:$A,B41),SUMIFS(Database!$G:$G,Database!$B:$B,$B$5,Database!$A:$A,B41))),IF($B$6="Oil/Condensate",SUMIFS(Database!$E:$E,Database!$A:$A,B41),IF($B$6="Gas",SUMIFS(Database!$F:$F,Database!$A:$A,B41),SUMIFS(Database!$G:$G,Database!$A:$A,B41))))))</f>
        <v>1357.6</v>
      </c>
      <c r="D41" s="17" t="e">
        <f t="shared" si="0"/>
        <v>#N/A</v>
      </c>
      <c r="E41" s="18">
        <f t="shared" si="1"/>
        <v>42.085599999999999</v>
      </c>
      <c r="F41" s="17">
        <f t="shared" si="3"/>
        <v>1006.9961000000002</v>
      </c>
    </row>
    <row r="42" spans="1:6" x14ac:dyDescent="0.3">
      <c r="A42" s="15">
        <v>18</v>
      </c>
      <c r="B42" s="16">
        <f t="shared" si="2"/>
        <v>45838</v>
      </c>
      <c r="C42" s="17">
        <f>IF(A42&gt;$E$5,NA(),IF($B$4="Single Well",IF($B$6="Oil/Condensate",SUMIFS(Database!$E:$E,Database!$C:$C,$B$5,Database!$A:$A,B42),IF($B$6="Gas",SUMIFS(Database!$F:$F,Database!$C:$C,$B$5,Database!$A:$A,B42),SUMIFS(Database!$G:$G,Database!$C:$C,$B$5,Database!$A:$A,B42))),IF($B$4="By Field",IF($B$6="Oil/Condensate",SUMIFS(Database!$E:$E,Database!$B:$B,$B$5,Database!$A:$A,B42),IF($B$6="Gas",SUMIFS(Database!$F:$F,Database!$B:$B,$B$5,Database!$A:$A,B42),SUMIFS(Database!$G:$G,Database!$B:$B,$B$5,Database!$A:$A,B42))),IF($B$6="Oil/Condensate",SUMIFS(Database!$E:$E,Database!$A:$A,B42),IF($B$6="Gas",SUMIFS(Database!$F:$F,Database!$A:$A,B42),SUMIFS(Database!$G:$G,Database!$A:$A,B42))))))</f>
        <v>1319.2</v>
      </c>
      <c r="D42" s="17" t="e">
        <f t="shared" si="0"/>
        <v>#N/A</v>
      </c>
      <c r="E42" s="18">
        <f t="shared" si="1"/>
        <v>39.576000000000001</v>
      </c>
      <c r="F42" s="17">
        <f t="shared" si="3"/>
        <v>1046.5721000000001</v>
      </c>
    </row>
    <row r="43" spans="1:6" x14ac:dyDescent="0.3">
      <c r="A43" s="15">
        <v>19</v>
      </c>
      <c r="B43" s="16">
        <f t="shared" si="2"/>
        <v>45869</v>
      </c>
      <c r="C43" s="17">
        <f>IF(A43&gt;$E$5,NA(),IF($B$4="Single Well",IF($B$6="Oil/Condensate",SUMIFS(Database!$E:$E,Database!$C:$C,$B$5,Database!$A:$A,B43),IF($B$6="Gas",SUMIFS(Database!$F:$F,Database!$C:$C,$B$5,Database!$A:$A,B43),SUMIFS(Database!$G:$G,Database!$C:$C,$B$5,Database!$A:$A,B43))),IF($B$4="By Field",IF($B$6="Oil/Condensate",SUMIFS(Database!$E:$E,Database!$B:$B,$B$5,Database!$A:$A,B43),IF($B$6="Gas",SUMIFS(Database!$F:$F,Database!$B:$B,$B$5,Database!$A:$A,B43),SUMIFS(Database!$G:$G,Database!$B:$B,$B$5,Database!$A:$A,B43))),IF($B$6="Oil/Condensate",SUMIFS(Database!$E:$E,Database!$A:$A,B43),IF($B$6="Gas",SUMIFS(Database!$F:$F,Database!$A:$A,B43),SUMIFS(Database!$G:$G,Database!$A:$A,B43))))))</f>
        <v>1262.2</v>
      </c>
      <c r="D43" s="17" t="e">
        <f t="shared" si="0"/>
        <v>#N/A</v>
      </c>
      <c r="E43" s="18">
        <f t="shared" si="1"/>
        <v>39.128200000000007</v>
      </c>
      <c r="F43" s="17">
        <f t="shared" si="3"/>
        <v>1085.7003000000002</v>
      </c>
    </row>
    <row r="44" spans="1:6" x14ac:dyDescent="0.3">
      <c r="A44" s="15">
        <v>20</v>
      </c>
      <c r="B44" s="16">
        <f t="shared" si="2"/>
        <v>45900</v>
      </c>
      <c r="C44" s="17">
        <f>IF(A44&gt;$E$5,NA(),IF($B$4="Single Well",IF($B$6="Oil/Condensate",SUMIFS(Database!$E:$E,Database!$C:$C,$B$5,Database!$A:$A,B44),IF($B$6="Gas",SUMIFS(Database!$F:$F,Database!$C:$C,$B$5,Database!$A:$A,B44),SUMIFS(Database!$G:$G,Database!$C:$C,$B$5,Database!$A:$A,B44))),IF($B$4="By Field",IF($B$6="Oil/Condensate",SUMIFS(Database!$E:$E,Database!$B:$B,$B$5,Database!$A:$A,B44),IF($B$6="Gas",SUMIFS(Database!$F:$F,Database!$B:$B,$B$5,Database!$A:$A,B44),SUMIFS(Database!$G:$G,Database!$B:$B,$B$5,Database!$A:$A,B44))),IF($B$6="Oil/Condensate",SUMIFS(Database!$E:$E,Database!$A:$A,B44),IF($B$6="Gas",SUMIFS(Database!$F:$F,Database!$A:$A,B44),SUMIFS(Database!$G:$G,Database!$A:$A,B44))))))</f>
        <v>1228.0999999999999</v>
      </c>
      <c r="D44" s="17" t="e">
        <f t="shared" si="0"/>
        <v>#N/A</v>
      </c>
      <c r="E44" s="18">
        <f t="shared" si="1"/>
        <v>38.071100000000001</v>
      </c>
      <c r="F44" s="17">
        <f t="shared" si="3"/>
        <v>1123.7714000000001</v>
      </c>
    </row>
    <row r="45" spans="1:6" x14ac:dyDescent="0.3">
      <c r="A45" s="15">
        <v>21</v>
      </c>
      <c r="B45" s="16">
        <f t="shared" si="2"/>
        <v>45930</v>
      </c>
      <c r="C45" s="17">
        <f>IF(A45&gt;$E$5,NA(),IF($B$4="Single Well",IF($B$6="Oil/Condensate",SUMIFS(Database!$E:$E,Database!$C:$C,$B$5,Database!$A:$A,B45),IF($B$6="Gas",SUMIFS(Database!$F:$F,Database!$C:$C,$B$5,Database!$A:$A,B45),SUMIFS(Database!$G:$G,Database!$C:$C,$B$5,Database!$A:$A,B45))),IF($B$4="By Field",IF($B$6="Oil/Condensate",SUMIFS(Database!$E:$E,Database!$B:$B,$B$5,Database!$A:$A,B45),IF($B$6="Gas",SUMIFS(Database!$F:$F,Database!$B:$B,$B$5,Database!$A:$A,B45),SUMIFS(Database!$G:$G,Database!$B:$B,$B$5,Database!$A:$A,B45))),IF($B$6="Oil/Condensate",SUMIFS(Database!$E:$E,Database!$A:$A,B45),IF($B$6="Gas",SUMIFS(Database!$F:$F,Database!$A:$A,B45),SUMIFS(Database!$G:$G,Database!$A:$A,B45))))))</f>
        <v>1147</v>
      </c>
      <c r="D45" s="17" t="e">
        <f t="shared" si="0"/>
        <v>#N/A</v>
      </c>
      <c r="E45" s="18">
        <f t="shared" si="1"/>
        <v>34.409999999999997</v>
      </c>
      <c r="F45" s="17">
        <f t="shared" si="3"/>
        <v>1158.1814000000002</v>
      </c>
    </row>
    <row r="46" spans="1:6" x14ac:dyDescent="0.3">
      <c r="A46" s="15">
        <v>22</v>
      </c>
      <c r="B46" s="16">
        <f t="shared" si="2"/>
        <v>45961</v>
      </c>
      <c r="C46" s="17">
        <f>IF(A46&gt;$E$5,NA(),IF($B$4="Single Well",IF($B$6="Oil/Condensate",SUMIFS(Database!$E:$E,Database!$C:$C,$B$5,Database!$A:$A,B46),IF($B$6="Gas",SUMIFS(Database!$F:$F,Database!$C:$C,$B$5,Database!$A:$A,B46),SUMIFS(Database!$G:$G,Database!$C:$C,$B$5,Database!$A:$A,B46))),IF($B$4="By Field",IF($B$6="Oil/Condensate",SUMIFS(Database!$E:$E,Database!$B:$B,$B$5,Database!$A:$A,B46),IF($B$6="Gas",SUMIFS(Database!$F:$F,Database!$B:$B,$B$5,Database!$A:$A,B46),SUMIFS(Database!$G:$G,Database!$B:$B,$B$5,Database!$A:$A,B46))),IF($B$6="Oil/Condensate",SUMIFS(Database!$E:$E,Database!$A:$A,B46),IF($B$6="Gas",SUMIFS(Database!$F:$F,Database!$A:$A,B46),SUMIFS(Database!$G:$G,Database!$A:$A,B46))))))</f>
        <v>1126.7</v>
      </c>
      <c r="D46" s="17" t="e">
        <f t="shared" si="0"/>
        <v>#N/A</v>
      </c>
      <c r="E46" s="18">
        <f t="shared" si="1"/>
        <v>34.927700000000002</v>
      </c>
      <c r="F46" s="17">
        <f t="shared" si="3"/>
        <v>1193.1091000000001</v>
      </c>
    </row>
    <row r="47" spans="1:6" x14ac:dyDescent="0.3">
      <c r="A47" s="15">
        <v>23</v>
      </c>
      <c r="B47" s="16">
        <f t="shared" si="2"/>
        <v>45991</v>
      </c>
      <c r="C47" s="17">
        <f>IF(A47&gt;$E$5,NA(),IF($B$4="Single Well",IF($B$6="Oil/Condensate",SUMIFS(Database!$E:$E,Database!$C:$C,$B$5,Database!$A:$A,B47),IF($B$6="Gas",SUMIFS(Database!$F:$F,Database!$C:$C,$B$5,Database!$A:$A,B47),SUMIFS(Database!$G:$G,Database!$C:$C,$B$5,Database!$A:$A,B47))),IF($B$4="By Field",IF($B$6="Oil/Condensate",SUMIFS(Database!$E:$E,Database!$B:$B,$B$5,Database!$A:$A,B47),IF($B$6="Gas",SUMIFS(Database!$F:$F,Database!$B:$B,$B$5,Database!$A:$A,B47),SUMIFS(Database!$G:$G,Database!$B:$B,$B$5,Database!$A:$A,B47))),IF($B$6="Oil/Condensate",SUMIFS(Database!$E:$E,Database!$A:$A,B47),IF($B$6="Gas",SUMIFS(Database!$F:$F,Database!$A:$A,B47),SUMIFS(Database!$G:$G,Database!$A:$A,B47))))))</f>
        <v>1057.2</v>
      </c>
      <c r="D47" s="17" t="e">
        <f t="shared" si="0"/>
        <v>#N/A</v>
      </c>
      <c r="E47" s="18">
        <f t="shared" si="1"/>
        <v>31.716000000000001</v>
      </c>
      <c r="F47" s="17">
        <f t="shared" si="3"/>
        <v>1224.8251</v>
      </c>
    </row>
    <row r="48" spans="1:6" x14ac:dyDescent="0.3">
      <c r="A48" s="15">
        <v>24</v>
      </c>
      <c r="B48" s="16">
        <f t="shared" si="2"/>
        <v>46022</v>
      </c>
      <c r="C48" s="17">
        <f>IF(A48&gt;$E$5,NA(),IF($B$4="Single Well",IF($B$6="Oil/Condensate",SUMIFS(Database!$E:$E,Database!$C:$C,$B$5,Database!$A:$A,B48),IF($B$6="Gas",SUMIFS(Database!$F:$F,Database!$C:$C,$B$5,Database!$A:$A,B48),SUMIFS(Database!$G:$G,Database!$C:$C,$B$5,Database!$A:$A,B48))),IF($B$4="By Field",IF($B$6="Oil/Condensate",SUMIFS(Database!$E:$E,Database!$B:$B,$B$5,Database!$A:$A,B48),IF($B$6="Gas",SUMIFS(Database!$F:$F,Database!$B:$B,$B$5,Database!$A:$A,B48),SUMIFS(Database!$G:$G,Database!$B:$B,$B$5,Database!$A:$A,B48))),IF($B$6="Oil/Condensate",SUMIFS(Database!$E:$E,Database!$A:$A,B48),IF($B$6="Gas",SUMIFS(Database!$F:$F,Database!$A:$A,B48),SUMIFS(Database!$G:$G,Database!$A:$A,B48))))))</f>
        <v>1035.0999999999999</v>
      </c>
      <c r="D48" s="17" t="e">
        <f t="shared" si="0"/>
        <v>#N/A</v>
      </c>
      <c r="E48" s="18">
        <f t="shared" si="1"/>
        <v>32.088099999999997</v>
      </c>
      <c r="F48" s="17">
        <f t="shared" si="3"/>
        <v>1256.9132</v>
      </c>
    </row>
    <row r="49" spans="1:6" x14ac:dyDescent="0.3">
      <c r="A49" s="15">
        <v>25</v>
      </c>
      <c r="B49" s="16">
        <f t="shared" si="2"/>
        <v>46053</v>
      </c>
      <c r="C49" s="17" t="e">
        <f>IF(A49&gt;$E$5,NA(),IF($B$4="Single Well",IF($B$6="Oil/Condensate",SUMIFS(Database!$E:$E,Database!$C:$C,$B$5,Database!$A:$A,B49),IF($B$6="Gas",SUMIFS(Database!$F:$F,Database!$C:$C,$B$5,Database!$A:$A,B49),SUMIFS(Database!$G:$G,Database!$C:$C,$B$5,Database!$A:$A,B49))),IF($B$4="By Field",IF($B$6="Oil/Condensate",SUMIFS(Database!$E:$E,Database!$B:$B,$B$5,Database!$A:$A,B49),IF($B$6="Gas",SUMIFS(Database!$F:$F,Database!$B:$B,$B$5,Database!$A:$A,B49),SUMIFS(Database!$G:$G,Database!$B:$B,$B$5,Database!$A:$A,B49))),IF($B$6="Oil/Condensate",SUMIFS(Database!$E:$E,Database!$A:$A,B49),IF($B$6="Gas",SUMIFS(Database!$F:$F,Database!$A:$A,B49),SUMIFS(Database!$G:$G,Database!$A:$A,B49))))))</f>
        <v>#N/A</v>
      </c>
      <c r="D49" s="17">
        <f t="shared" si="0"/>
        <v>951.229424500714</v>
      </c>
      <c r="E49" s="18">
        <f t="shared" si="1"/>
        <v>29.488112159522135</v>
      </c>
      <c r="F49" s="17">
        <f t="shared" si="3"/>
        <v>1286.4013121595221</v>
      </c>
    </row>
    <row r="50" spans="1:6" x14ac:dyDescent="0.3">
      <c r="A50" s="15">
        <v>26</v>
      </c>
      <c r="B50" s="16">
        <f t="shared" si="2"/>
        <v>46081</v>
      </c>
      <c r="C50" s="17" t="e">
        <f>IF(A50&gt;$E$5,NA(),IF($B$4="Single Well",IF($B$6="Oil/Condensate",SUMIFS(Database!$E:$E,Database!$C:$C,$B$5,Database!$A:$A,B50),IF($B$6="Gas",SUMIFS(Database!$F:$F,Database!$C:$C,$B$5,Database!$A:$A,B50),SUMIFS(Database!$G:$G,Database!$C:$C,$B$5,Database!$A:$A,B50))),IF($B$4="By Field",IF($B$6="Oil/Condensate",SUMIFS(Database!$E:$E,Database!$B:$B,$B$5,Database!$A:$A,B50),IF($B$6="Gas",SUMIFS(Database!$F:$F,Database!$B:$B,$B$5,Database!$A:$A,B50),SUMIFS(Database!$G:$G,Database!$B:$B,$B$5,Database!$A:$A,B50))),IF($B$6="Oil/Condensate",SUMIFS(Database!$E:$E,Database!$A:$A,B50),IF($B$6="Gas",SUMIFS(Database!$F:$F,Database!$A:$A,B50),SUMIFS(Database!$G:$G,Database!$A:$A,B50))))))</f>
        <v>#N/A</v>
      </c>
      <c r="D50" s="17">
        <f t="shared" si="0"/>
        <v>904.83741803595956</v>
      </c>
      <c r="E50" s="18">
        <f t="shared" si="1"/>
        <v>25.335447705006867</v>
      </c>
      <c r="F50" s="17">
        <f t="shared" si="3"/>
        <v>1311.7367598645289</v>
      </c>
    </row>
    <row r="51" spans="1:6" x14ac:dyDescent="0.3">
      <c r="A51" s="15">
        <v>27</v>
      </c>
      <c r="B51" s="16">
        <f t="shared" si="2"/>
        <v>46112</v>
      </c>
      <c r="C51" s="17" t="e">
        <f>IF(A51&gt;$E$5,NA(),IF($B$4="Single Well",IF($B$6="Oil/Condensate",SUMIFS(Database!$E:$E,Database!$C:$C,$B$5,Database!$A:$A,B51),IF($B$6="Gas",SUMIFS(Database!$F:$F,Database!$C:$C,$B$5,Database!$A:$A,B51),SUMIFS(Database!$G:$G,Database!$C:$C,$B$5,Database!$A:$A,B51))),IF($B$4="By Field",IF($B$6="Oil/Condensate",SUMIFS(Database!$E:$E,Database!$B:$B,$B$5,Database!$A:$A,B51),IF($B$6="Gas",SUMIFS(Database!$F:$F,Database!$B:$B,$B$5,Database!$A:$A,B51),SUMIFS(Database!$G:$G,Database!$B:$B,$B$5,Database!$A:$A,B51))),IF($B$6="Oil/Condensate",SUMIFS(Database!$E:$E,Database!$A:$A,B51),IF($B$6="Gas",SUMIFS(Database!$F:$F,Database!$A:$A,B51),SUMIFS(Database!$G:$G,Database!$A:$A,B51))))))</f>
        <v>#N/A</v>
      </c>
      <c r="D51" s="17">
        <f t="shared" si="0"/>
        <v>860.70797642505784</v>
      </c>
      <c r="E51" s="18">
        <f t="shared" si="1"/>
        <v>26.681947269176792</v>
      </c>
      <c r="F51" s="17">
        <f t="shared" si="3"/>
        <v>1338.4187071337058</v>
      </c>
    </row>
    <row r="52" spans="1:6" x14ac:dyDescent="0.3">
      <c r="A52" s="15">
        <v>28</v>
      </c>
      <c r="B52" s="16">
        <f t="shared" si="2"/>
        <v>46142</v>
      </c>
      <c r="C52" s="17" t="e">
        <f>IF(A52&gt;$E$5,NA(),IF($B$4="Single Well",IF($B$6="Oil/Condensate",SUMIFS(Database!$E:$E,Database!$C:$C,$B$5,Database!$A:$A,B52),IF($B$6="Gas",SUMIFS(Database!$F:$F,Database!$C:$C,$B$5,Database!$A:$A,B52),SUMIFS(Database!$G:$G,Database!$C:$C,$B$5,Database!$A:$A,B52))),IF($B$4="By Field",IF($B$6="Oil/Condensate",SUMIFS(Database!$E:$E,Database!$B:$B,$B$5,Database!$A:$A,B52),IF($B$6="Gas",SUMIFS(Database!$F:$F,Database!$B:$B,$B$5,Database!$A:$A,B52),SUMIFS(Database!$G:$G,Database!$B:$B,$B$5,Database!$A:$A,B52))),IF($B$6="Oil/Condensate",SUMIFS(Database!$E:$E,Database!$A:$A,B52),IF($B$6="Gas",SUMIFS(Database!$F:$F,Database!$A:$A,B52),SUMIFS(Database!$G:$G,Database!$A:$A,B52))))))</f>
        <v>#N/A</v>
      </c>
      <c r="D52" s="17">
        <f t="shared" si="0"/>
        <v>818.73075307798183</v>
      </c>
      <c r="E52" s="18">
        <f t="shared" si="1"/>
        <v>24.561922592339457</v>
      </c>
      <c r="F52" s="17">
        <f t="shared" si="3"/>
        <v>1362.9806297260452</v>
      </c>
    </row>
    <row r="53" spans="1:6" x14ac:dyDescent="0.3">
      <c r="A53" s="15">
        <v>29</v>
      </c>
      <c r="B53" s="16">
        <f t="shared" si="2"/>
        <v>46173</v>
      </c>
      <c r="C53" s="17" t="e">
        <f>IF(A53&gt;$E$5,NA(),IF($B$4="Single Well",IF($B$6="Oil/Condensate",SUMIFS(Database!$E:$E,Database!$C:$C,$B$5,Database!$A:$A,B53),IF($B$6="Gas",SUMIFS(Database!$F:$F,Database!$C:$C,$B$5,Database!$A:$A,B53),SUMIFS(Database!$G:$G,Database!$C:$C,$B$5,Database!$A:$A,B53))),IF($B$4="By Field",IF($B$6="Oil/Condensate",SUMIFS(Database!$E:$E,Database!$B:$B,$B$5,Database!$A:$A,B53),IF($B$6="Gas",SUMIFS(Database!$F:$F,Database!$B:$B,$B$5,Database!$A:$A,B53),SUMIFS(Database!$G:$G,Database!$B:$B,$B$5,Database!$A:$A,B53))),IF($B$6="Oil/Condensate",SUMIFS(Database!$E:$E,Database!$A:$A,B53),IF($B$6="Gas",SUMIFS(Database!$F:$F,Database!$A:$A,B53),SUMIFS(Database!$G:$G,Database!$A:$A,B53))))))</f>
        <v>#N/A</v>
      </c>
      <c r="D53" s="17">
        <f t="shared" si="0"/>
        <v>778.80078307140491</v>
      </c>
      <c r="E53" s="18">
        <f t="shared" si="1"/>
        <v>24.142824275213552</v>
      </c>
      <c r="F53" s="17">
        <f t="shared" si="3"/>
        <v>1387.1234540012588</v>
      </c>
    </row>
    <row r="54" spans="1:6" x14ac:dyDescent="0.3">
      <c r="A54" s="15">
        <v>30</v>
      </c>
      <c r="B54" s="16">
        <f t="shared" si="2"/>
        <v>46203</v>
      </c>
      <c r="C54" s="17" t="e">
        <f>IF(A54&gt;$E$5,NA(),IF($B$4="Single Well",IF($B$6="Oil/Condensate",SUMIFS(Database!$E:$E,Database!$C:$C,$B$5,Database!$A:$A,B54),IF($B$6="Gas",SUMIFS(Database!$F:$F,Database!$C:$C,$B$5,Database!$A:$A,B54),SUMIFS(Database!$G:$G,Database!$C:$C,$B$5,Database!$A:$A,B54))),IF($B$4="By Field",IF($B$6="Oil/Condensate",SUMIFS(Database!$E:$E,Database!$B:$B,$B$5,Database!$A:$A,B54),IF($B$6="Gas",SUMIFS(Database!$F:$F,Database!$B:$B,$B$5,Database!$A:$A,B54),SUMIFS(Database!$G:$G,Database!$B:$B,$B$5,Database!$A:$A,B54))),IF($B$6="Oil/Condensate",SUMIFS(Database!$E:$E,Database!$A:$A,B54),IF($B$6="Gas",SUMIFS(Database!$F:$F,Database!$A:$A,B54),SUMIFS(Database!$G:$G,Database!$A:$A,B54))))))</f>
        <v>#N/A</v>
      </c>
      <c r="D54" s="17">
        <f t="shared" si="0"/>
        <v>740.81822068171789</v>
      </c>
      <c r="E54" s="18">
        <f t="shared" si="1"/>
        <v>22.224546620451537</v>
      </c>
      <c r="F54" s="17">
        <f t="shared" si="3"/>
        <v>1409.3480006217103</v>
      </c>
    </row>
    <row r="55" spans="1:6" x14ac:dyDescent="0.3">
      <c r="A55" s="15">
        <v>31</v>
      </c>
      <c r="B55" s="16">
        <f t="shared" si="2"/>
        <v>46234</v>
      </c>
      <c r="C55" s="17" t="e">
        <f>IF(A55&gt;$E$5,NA(),IF($B$4="Single Well",IF($B$6="Oil/Condensate",SUMIFS(Database!$E:$E,Database!$C:$C,$B$5,Database!$A:$A,B55),IF($B$6="Gas",SUMIFS(Database!$F:$F,Database!$C:$C,$B$5,Database!$A:$A,B55),SUMIFS(Database!$G:$G,Database!$C:$C,$B$5,Database!$A:$A,B55))),IF($B$4="By Field",IF($B$6="Oil/Condensate",SUMIFS(Database!$E:$E,Database!$B:$B,$B$5,Database!$A:$A,B55),IF($B$6="Gas",SUMIFS(Database!$F:$F,Database!$B:$B,$B$5,Database!$A:$A,B55),SUMIFS(Database!$G:$G,Database!$B:$B,$B$5,Database!$A:$A,B55))),IF($B$6="Oil/Condensate",SUMIFS(Database!$E:$E,Database!$A:$A,B55),IF($B$6="Gas",SUMIFS(Database!$F:$F,Database!$A:$A,B55),SUMIFS(Database!$G:$G,Database!$A:$A,B55))))))</f>
        <v>#N/A</v>
      </c>
      <c r="D55" s="17">
        <f t="shared" si="0"/>
        <v>704.6880897187134</v>
      </c>
      <c r="E55" s="18">
        <f t="shared" si="1"/>
        <v>21.845330781280115</v>
      </c>
      <c r="F55" s="17">
        <f t="shared" si="3"/>
        <v>1431.1933314029905</v>
      </c>
    </row>
    <row r="56" spans="1:6" x14ac:dyDescent="0.3">
      <c r="A56" s="15">
        <v>32</v>
      </c>
      <c r="B56" s="16">
        <f t="shared" si="2"/>
        <v>46265</v>
      </c>
      <c r="C56" s="17" t="e">
        <f>IF(A56&gt;$E$5,NA(),IF($B$4="Single Well",IF($B$6="Oil/Condensate",SUMIFS(Database!$E:$E,Database!$C:$C,$B$5,Database!$A:$A,B56),IF($B$6="Gas",SUMIFS(Database!$F:$F,Database!$C:$C,$B$5,Database!$A:$A,B56),SUMIFS(Database!$G:$G,Database!$C:$C,$B$5,Database!$A:$A,B56))),IF($B$4="By Field",IF($B$6="Oil/Condensate",SUMIFS(Database!$E:$E,Database!$B:$B,$B$5,Database!$A:$A,B56),IF($B$6="Gas",SUMIFS(Database!$F:$F,Database!$B:$B,$B$5,Database!$A:$A,B56),SUMIFS(Database!$G:$G,Database!$B:$B,$B$5,Database!$A:$A,B56))),IF($B$6="Oil/Condensate",SUMIFS(Database!$E:$E,Database!$A:$A,B56),IF($B$6="Gas",SUMIFS(Database!$F:$F,Database!$A:$A,B56),SUMIFS(Database!$G:$G,Database!$A:$A,B56))))))</f>
        <v>#N/A</v>
      </c>
      <c r="D56" s="17">
        <f t="shared" si="0"/>
        <v>670.32004603563928</v>
      </c>
      <c r="E56" s="18">
        <f t="shared" si="1"/>
        <v>20.779921427104817</v>
      </c>
      <c r="F56" s="17">
        <f t="shared" si="3"/>
        <v>1451.9732528300954</v>
      </c>
    </row>
    <row r="57" spans="1:6" x14ac:dyDescent="0.3">
      <c r="A57" s="15">
        <v>33</v>
      </c>
      <c r="B57" s="16">
        <f t="shared" si="2"/>
        <v>46295</v>
      </c>
      <c r="C57" s="17" t="e">
        <f>IF(A57&gt;$E$5,NA(),IF($B$4="Single Well",IF($B$6="Oil/Condensate",SUMIFS(Database!$E:$E,Database!$C:$C,$B$5,Database!$A:$A,B57),IF($B$6="Gas",SUMIFS(Database!$F:$F,Database!$C:$C,$B$5,Database!$A:$A,B57),SUMIFS(Database!$G:$G,Database!$C:$C,$B$5,Database!$A:$A,B57))),IF($B$4="By Field",IF($B$6="Oil/Condensate",SUMIFS(Database!$E:$E,Database!$B:$B,$B$5,Database!$A:$A,B57),IF($B$6="Gas",SUMIFS(Database!$F:$F,Database!$B:$B,$B$5,Database!$A:$A,B57),SUMIFS(Database!$G:$G,Database!$B:$B,$B$5,Database!$A:$A,B57))),IF($B$6="Oil/Condensate",SUMIFS(Database!$E:$E,Database!$A:$A,B57),IF($B$6="Gas",SUMIFS(Database!$F:$F,Database!$A:$A,B57),SUMIFS(Database!$G:$G,Database!$A:$A,B57))))))</f>
        <v>#N/A</v>
      </c>
      <c r="D57" s="17">
        <f t="shared" ref="D57:D88" si="4">IF(A57&lt;=$E$5,NA(),IF(A57&gt;$E$5+$B$14,NA(),IFERROR(IF(IF($B$7="Exponential",$B$10*EXP(-$B$11*(A57-$E$5)),IF($B$7="Hyperbolic",IF($B$12&lt;=0,$B$10*EXP(-$B$11*(A57-$E$5)),$B$10/(1+$B$12*$B$11*(A57-$E$5))^(1/$B$12)),IF($B$7="Harmonic",$B$10/(1+$B$11*(A57-$E$5)),IF($B$7="Linear",MAX(0,$B$10-$B$13*(A57-$E$5)),NA()))))&lt;$B$15,NA(),IF($B$7="Exponential",$B$10*EXP(-$B$11*(A57-$E$5)),IF($B$7="Hyperbolic",IF($B$12&lt;=0,$B$10*EXP(-$B$11*(A57-$E$5)),$B$10/(1+$B$12*$B$11*(A57-$E$5))^(1/$B$12)),IF($B$7="Harmonic",$B$10/(1+$B$11*(A57-$E$5)),IF($B$7="Linear",MAX(0,$B$10-$B$13*(A57-$E$5)),NA()))))),NA())))</f>
        <v>637.62815162177333</v>
      </c>
      <c r="E57" s="18">
        <f t="shared" ref="E57:E88" si="5">IF(A57&lt;=$E$5,IFERROR(C57*DAY(EOMONTH(B57,0))/1000,0),IFERROR(D57*DAY(EOMONTH(B57,0))/1000,0))</f>
        <v>19.128844548653198</v>
      </c>
      <c r="F57" s="17">
        <f t="shared" si="3"/>
        <v>1471.1020973787486</v>
      </c>
    </row>
    <row r="58" spans="1:6" x14ac:dyDescent="0.3">
      <c r="A58" s="15">
        <v>34</v>
      </c>
      <c r="B58" s="16">
        <f t="shared" ref="B58:B89" si="6">EOMONTH(B57,1)</f>
        <v>46326</v>
      </c>
      <c r="C58" s="17" t="e">
        <f>IF(A58&gt;$E$5,NA(),IF($B$4="Single Well",IF($B$6="Oil/Condensate",SUMIFS(Database!$E:$E,Database!$C:$C,$B$5,Database!$A:$A,B58),IF($B$6="Gas",SUMIFS(Database!$F:$F,Database!$C:$C,$B$5,Database!$A:$A,B58),SUMIFS(Database!$G:$G,Database!$C:$C,$B$5,Database!$A:$A,B58))),IF($B$4="By Field",IF($B$6="Oil/Condensate",SUMIFS(Database!$E:$E,Database!$B:$B,$B$5,Database!$A:$A,B58),IF($B$6="Gas",SUMIFS(Database!$F:$F,Database!$B:$B,$B$5,Database!$A:$A,B58),SUMIFS(Database!$G:$G,Database!$B:$B,$B$5,Database!$A:$A,B58))),IF($B$6="Oil/Condensate",SUMIFS(Database!$E:$E,Database!$A:$A,B58),IF($B$6="Gas",SUMIFS(Database!$F:$F,Database!$A:$A,B58),SUMIFS(Database!$G:$G,Database!$A:$A,B58))))))</f>
        <v>#N/A</v>
      </c>
      <c r="D58" s="17">
        <f t="shared" si="4"/>
        <v>606.53065971263345</v>
      </c>
      <c r="E58" s="18">
        <f t="shared" si="5"/>
        <v>18.802450451091637</v>
      </c>
      <c r="F58" s="17">
        <f t="shared" ref="F58:F89" si="7">F57+E58</f>
        <v>1489.9045478298401</v>
      </c>
    </row>
    <row r="59" spans="1:6" x14ac:dyDescent="0.3">
      <c r="A59" s="15">
        <v>35</v>
      </c>
      <c r="B59" s="16">
        <f t="shared" si="6"/>
        <v>46356</v>
      </c>
      <c r="C59" s="17" t="e">
        <f>IF(A59&gt;$E$5,NA(),IF($B$4="Single Well",IF($B$6="Oil/Condensate",SUMIFS(Database!$E:$E,Database!$C:$C,$B$5,Database!$A:$A,B59),IF($B$6="Gas",SUMIFS(Database!$F:$F,Database!$C:$C,$B$5,Database!$A:$A,B59),SUMIFS(Database!$G:$G,Database!$C:$C,$B$5,Database!$A:$A,B59))),IF($B$4="By Field",IF($B$6="Oil/Condensate",SUMIFS(Database!$E:$E,Database!$B:$B,$B$5,Database!$A:$A,B59),IF($B$6="Gas",SUMIFS(Database!$F:$F,Database!$B:$B,$B$5,Database!$A:$A,B59),SUMIFS(Database!$G:$G,Database!$B:$B,$B$5,Database!$A:$A,B59))),IF($B$6="Oil/Condensate",SUMIFS(Database!$E:$E,Database!$A:$A,B59),IF($B$6="Gas",SUMIFS(Database!$F:$F,Database!$A:$A,B59),SUMIFS(Database!$G:$G,Database!$A:$A,B59))))))</f>
        <v>#N/A</v>
      </c>
      <c r="D59" s="17">
        <f t="shared" si="4"/>
        <v>576.94981038048661</v>
      </c>
      <c r="E59" s="18">
        <f t="shared" si="5"/>
        <v>17.308494311414599</v>
      </c>
      <c r="F59" s="17">
        <f t="shared" si="7"/>
        <v>1507.2130421412546</v>
      </c>
    </row>
    <row r="60" spans="1:6" x14ac:dyDescent="0.3">
      <c r="A60" s="15">
        <v>36</v>
      </c>
      <c r="B60" s="16">
        <f t="shared" si="6"/>
        <v>46387</v>
      </c>
      <c r="C60" s="17" t="e">
        <f>IF(A60&gt;$E$5,NA(),IF($B$4="Single Well",IF($B$6="Oil/Condensate",SUMIFS(Database!$E:$E,Database!$C:$C,$B$5,Database!$A:$A,B60),IF($B$6="Gas",SUMIFS(Database!$F:$F,Database!$C:$C,$B$5,Database!$A:$A,B60),SUMIFS(Database!$G:$G,Database!$C:$C,$B$5,Database!$A:$A,B60))),IF($B$4="By Field",IF($B$6="Oil/Condensate",SUMIFS(Database!$E:$E,Database!$B:$B,$B$5,Database!$A:$A,B60),IF($B$6="Gas",SUMIFS(Database!$F:$F,Database!$B:$B,$B$5,Database!$A:$A,B60),SUMIFS(Database!$G:$G,Database!$B:$B,$B$5,Database!$A:$A,B60))),IF($B$6="Oil/Condensate",SUMIFS(Database!$E:$E,Database!$A:$A,B60),IF($B$6="Gas",SUMIFS(Database!$F:$F,Database!$A:$A,B60),SUMIFS(Database!$G:$G,Database!$A:$A,B60))))))</f>
        <v>#N/A</v>
      </c>
      <c r="D60" s="17">
        <f t="shared" si="4"/>
        <v>548.81163609402643</v>
      </c>
      <c r="E60" s="18">
        <f t="shared" si="5"/>
        <v>17.013160718914818</v>
      </c>
      <c r="F60" s="17">
        <f t="shared" si="7"/>
        <v>1524.2262028601695</v>
      </c>
    </row>
    <row r="61" spans="1:6" x14ac:dyDescent="0.3">
      <c r="A61" s="15">
        <v>37</v>
      </c>
      <c r="B61" s="16">
        <f t="shared" si="6"/>
        <v>46418</v>
      </c>
      <c r="C61" s="17" t="e">
        <f>IF(A61&gt;$E$5,NA(),IF($B$4="Single Well",IF($B$6="Oil/Condensate",SUMIFS(Database!$E:$E,Database!$C:$C,$B$5,Database!$A:$A,B61),IF($B$6="Gas",SUMIFS(Database!$F:$F,Database!$C:$C,$B$5,Database!$A:$A,B61),SUMIFS(Database!$G:$G,Database!$C:$C,$B$5,Database!$A:$A,B61))),IF($B$4="By Field",IF($B$6="Oil/Condensate",SUMIFS(Database!$E:$E,Database!$B:$B,$B$5,Database!$A:$A,B61),IF($B$6="Gas",SUMIFS(Database!$F:$F,Database!$B:$B,$B$5,Database!$A:$A,B61),SUMIFS(Database!$G:$G,Database!$B:$B,$B$5,Database!$A:$A,B61))),IF($B$6="Oil/Condensate",SUMIFS(Database!$E:$E,Database!$A:$A,B61),IF($B$6="Gas",SUMIFS(Database!$F:$F,Database!$A:$A,B61),SUMIFS(Database!$G:$G,Database!$A:$A,B61))))))</f>
        <v>#N/A</v>
      </c>
      <c r="D61" s="17">
        <f t="shared" si="4"/>
        <v>522.0457767610161</v>
      </c>
      <c r="E61" s="18">
        <f t="shared" si="5"/>
        <v>16.183419079591499</v>
      </c>
      <c r="F61" s="17">
        <f t="shared" si="7"/>
        <v>1540.4096219397609</v>
      </c>
    </row>
    <row r="62" spans="1:6" x14ac:dyDescent="0.3">
      <c r="A62" s="15">
        <v>38</v>
      </c>
      <c r="B62" s="16">
        <f t="shared" si="6"/>
        <v>46446</v>
      </c>
      <c r="C62" s="17" t="e">
        <f>IF(A62&gt;$E$5,NA(),IF($B$4="Single Well",IF($B$6="Oil/Condensate",SUMIFS(Database!$E:$E,Database!$C:$C,$B$5,Database!$A:$A,B62),IF($B$6="Gas",SUMIFS(Database!$F:$F,Database!$C:$C,$B$5,Database!$A:$A,B62),SUMIFS(Database!$G:$G,Database!$C:$C,$B$5,Database!$A:$A,B62))),IF($B$4="By Field",IF($B$6="Oil/Condensate",SUMIFS(Database!$E:$E,Database!$B:$B,$B$5,Database!$A:$A,B62),IF($B$6="Gas",SUMIFS(Database!$F:$F,Database!$B:$B,$B$5,Database!$A:$A,B62),SUMIFS(Database!$G:$G,Database!$B:$B,$B$5,Database!$A:$A,B62))),IF($B$6="Oil/Condensate",SUMIFS(Database!$E:$E,Database!$A:$A,B62),IF($B$6="Gas",SUMIFS(Database!$F:$F,Database!$A:$A,B62),SUMIFS(Database!$G:$G,Database!$A:$A,B62))))))</f>
        <v>#N/A</v>
      </c>
      <c r="D62" s="17">
        <f t="shared" si="4"/>
        <v>496.58530379140944</v>
      </c>
      <c r="E62" s="18">
        <f t="shared" si="5"/>
        <v>13.904388506159465</v>
      </c>
      <c r="F62" s="17">
        <f t="shared" si="7"/>
        <v>1554.3140104459203</v>
      </c>
    </row>
    <row r="63" spans="1:6" x14ac:dyDescent="0.3">
      <c r="A63" s="15">
        <v>39</v>
      </c>
      <c r="B63" s="16">
        <f t="shared" si="6"/>
        <v>46477</v>
      </c>
      <c r="C63" s="17" t="e">
        <f>IF(A63&gt;$E$5,NA(),IF($B$4="Single Well",IF($B$6="Oil/Condensate",SUMIFS(Database!$E:$E,Database!$C:$C,$B$5,Database!$A:$A,B63),IF($B$6="Gas",SUMIFS(Database!$F:$F,Database!$C:$C,$B$5,Database!$A:$A,B63),SUMIFS(Database!$G:$G,Database!$C:$C,$B$5,Database!$A:$A,B63))),IF($B$4="By Field",IF($B$6="Oil/Condensate",SUMIFS(Database!$E:$E,Database!$B:$B,$B$5,Database!$A:$A,B63),IF($B$6="Gas",SUMIFS(Database!$F:$F,Database!$B:$B,$B$5,Database!$A:$A,B63),SUMIFS(Database!$G:$G,Database!$B:$B,$B$5,Database!$A:$A,B63))),IF($B$6="Oil/Condensate",SUMIFS(Database!$E:$E,Database!$A:$A,B63),IF($B$6="Gas",SUMIFS(Database!$F:$F,Database!$A:$A,B63),SUMIFS(Database!$G:$G,Database!$A:$A,B63))))))</f>
        <v>#N/A</v>
      </c>
      <c r="D63" s="17">
        <f t="shared" si="4"/>
        <v>472.36655274101469</v>
      </c>
      <c r="E63" s="18">
        <f t="shared" si="5"/>
        <v>14.643363134971455</v>
      </c>
      <c r="F63" s="17">
        <f t="shared" si="7"/>
        <v>1568.9573735808917</v>
      </c>
    </row>
    <row r="64" spans="1:6" x14ac:dyDescent="0.3">
      <c r="A64" s="15">
        <v>40</v>
      </c>
      <c r="B64" s="16">
        <f t="shared" si="6"/>
        <v>46507</v>
      </c>
      <c r="C64" s="17" t="e">
        <f>IF(A64&gt;$E$5,NA(),IF($B$4="Single Well",IF($B$6="Oil/Condensate",SUMIFS(Database!$E:$E,Database!$C:$C,$B$5,Database!$A:$A,B64),IF($B$6="Gas",SUMIFS(Database!$F:$F,Database!$C:$C,$B$5,Database!$A:$A,B64),SUMIFS(Database!$G:$G,Database!$C:$C,$B$5,Database!$A:$A,B64))),IF($B$4="By Field",IF($B$6="Oil/Condensate",SUMIFS(Database!$E:$E,Database!$B:$B,$B$5,Database!$A:$A,B64),IF($B$6="Gas",SUMIFS(Database!$F:$F,Database!$B:$B,$B$5,Database!$A:$A,B64),SUMIFS(Database!$G:$G,Database!$B:$B,$B$5,Database!$A:$A,B64))),IF($B$6="Oil/Condensate",SUMIFS(Database!$E:$E,Database!$A:$A,B64),IF($B$6="Gas",SUMIFS(Database!$F:$F,Database!$A:$A,B64),SUMIFS(Database!$G:$G,Database!$A:$A,B64))))))</f>
        <v>#N/A</v>
      </c>
      <c r="D64" s="17">
        <f t="shared" si="4"/>
        <v>449.32896411722157</v>
      </c>
      <c r="E64" s="18">
        <f t="shared" si="5"/>
        <v>13.479868923516648</v>
      </c>
      <c r="F64" s="17">
        <f t="shared" si="7"/>
        <v>1582.4372425044085</v>
      </c>
    </row>
    <row r="65" spans="1:6" x14ac:dyDescent="0.3">
      <c r="A65" s="15">
        <v>41</v>
      </c>
      <c r="B65" s="16">
        <f t="shared" si="6"/>
        <v>46538</v>
      </c>
      <c r="C65" s="17" t="e">
        <f>IF(A65&gt;$E$5,NA(),IF($B$4="Single Well",IF($B$6="Oil/Condensate",SUMIFS(Database!$E:$E,Database!$C:$C,$B$5,Database!$A:$A,B65),IF($B$6="Gas",SUMIFS(Database!$F:$F,Database!$C:$C,$B$5,Database!$A:$A,B65),SUMIFS(Database!$G:$G,Database!$C:$C,$B$5,Database!$A:$A,B65))),IF($B$4="By Field",IF($B$6="Oil/Condensate",SUMIFS(Database!$E:$E,Database!$B:$B,$B$5,Database!$A:$A,B65),IF($B$6="Gas",SUMIFS(Database!$F:$F,Database!$B:$B,$B$5,Database!$A:$A,B65),SUMIFS(Database!$G:$G,Database!$B:$B,$B$5,Database!$A:$A,B65))),IF($B$6="Oil/Condensate",SUMIFS(Database!$E:$E,Database!$A:$A,B65),IF($B$6="Gas",SUMIFS(Database!$F:$F,Database!$A:$A,B65),SUMIFS(Database!$G:$G,Database!$A:$A,B65))))))</f>
        <v>#N/A</v>
      </c>
      <c r="D65" s="17">
        <f t="shared" si="4"/>
        <v>427.41493194872663</v>
      </c>
      <c r="E65" s="18">
        <f t="shared" si="5"/>
        <v>13.249862890410526</v>
      </c>
      <c r="F65" s="17">
        <f t="shared" si="7"/>
        <v>1595.6871053948189</v>
      </c>
    </row>
    <row r="66" spans="1:6" x14ac:dyDescent="0.3">
      <c r="A66" s="15">
        <v>42</v>
      </c>
      <c r="B66" s="16">
        <f t="shared" si="6"/>
        <v>46568</v>
      </c>
      <c r="C66" s="17" t="e">
        <f>IF(A66&gt;$E$5,NA(),IF($B$4="Single Well",IF($B$6="Oil/Condensate",SUMIFS(Database!$E:$E,Database!$C:$C,$B$5,Database!$A:$A,B66),IF($B$6="Gas",SUMIFS(Database!$F:$F,Database!$C:$C,$B$5,Database!$A:$A,B66),SUMIFS(Database!$G:$G,Database!$C:$C,$B$5,Database!$A:$A,B66))),IF($B$4="By Field",IF($B$6="Oil/Condensate",SUMIFS(Database!$E:$E,Database!$B:$B,$B$5,Database!$A:$A,B66),IF($B$6="Gas",SUMIFS(Database!$F:$F,Database!$B:$B,$B$5,Database!$A:$A,B66),SUMIFS(Database!$G:$G,Database!$B:$B,$B$5,Database!$A:$A,B66))),IF($B$6="Oil/Condensate",SUMIFS(Database!$E:$E,Database!$A:$A,B66),IF($B$6="Gas",SUMIFS(Database!$F:$F,Database!$A:$A,B66),SUMIFS(Database!$G:$G,Database!$A:$A,B66))))))</f>
        <v>#N/A</v>
      </c>
      <c r="D66" s="17">
        <f t="shared" si="4"/>
        <v>406.56965974059909</v>
      </c>
      <c r="E66" s="18">
        <f t="shared" si="5"/>
        <v>12.197089792217971</v>
      </c>
      <c r="F66" s="17">
        <f t="shared" si="7"/>
        <v>1607.8841951870368</v>
      </c>
    </row>
    <row r="67" spans="1:6" x14ac:dyDescent="0.3">
      <c r="A67" s="15">
        <v>43</v>
      </c>
      <c r="B67" s="16">
        <f t="shared" si="6"/>
        <v>46599</v>
      </c>
      <c r="C67" s="17" t="e">
        <f>IF(A67&gt;$E$5,NA(),IF($B$4="Single Well",IF($B$6="Oil/Condensate",SUMIFS(Database!$E:$E,Database!$C:$C,$B$5,Database!$A:$A,B67),IF($B$6="Gas",SUMIFS(Database!$F:$F,Database!$C:$C,$B$5,Database!$A:$A,B67),SUMIFS(Database!$G:$G,Database!$C:$C,$B$5,Database!$A:$A,B67))),IF($B$4="By Field",IF($B$6="Oil/Condensate",SUMIFS(Database!$E:$E,Database!$B:$B,$B$5,Database!$A:$A,B67),IF($B$6="Gas",SUMIFS(Database!$F:$F,Database!$B:$B,$B$5,Database!$A:$A,B67),SUMIFS(Database!$G:$G,Database!$B:$B,$B$5,Database!$A:$A,B67))),IF($B$6="Oil/Condensate",SUMIFS(Database!$E:$E,Database!$A:$A,B67),IF($B$6="Gas",SUMIFS(Database!$F:$F,Database!$A:$A,B67),SUMIFS(Database!$G:$G,Database!$A:$A,B67))))))</f>
        <v>#N/A</v>
      </c>
      <c r="D67" s="17">
        <f t="shared" si="4"/>
        <v>386.7410234545012</v>
      </c>
      <c r="E67" s="18">
        <f t="shared" si="5"/>
        <v>11.988971727089538</v>
      </c>
      <c r="F67" s="17">
        <f t="shared" si="7"/>
        <v>1619.8731669141264</v>
      </c>
    </row>
    <row r="68" spans="1:6" x14ac:dyDescent="0.3">
      <c r="A68" s="15">
        <v>44</v>
      </c>
      <c r="B68" s="16">
        <f t="shared" si="6"/>
        <v>46630</v>
      </c>
      <c r="C68" s="17" t="e">
        <f>IF(A68&gt;$E$5,NA(),IF($B$4="Single Well",IF($B$6="Oil/Condensate",SUMIFS(Database!$E:$E,Database!$C:$C,$B$5,Database!$A:$A,B68),IF($B$6="Gas",SUMIFS(Database!$F:$F,Database!$C:$C,$B$5,Database!$A:$A,B68),SUMIFS(Database!$G:$G,Database!$C:$C,$B$5,Database!$A:$A,B68))),IF($B$4="By Field",IF($B$6="Oil/Condensate",SUMIFS(Database!$E:$E,Database!$B:$B,$B$5,Database!$A:$A,B68),IF($B$6="Gas",SUMIFS(Database!$F:$F,Database!$B:$B,$B$5,Database!$A:$A,B68),SUMIFS(Database!$G:$G,Database!$B:$B,$B$5,Database!$A:$A,B68))),IF($B$6="Oil/Condensate",SUMIFS(Database!$E:$E,Database!$A:$A,B68),IF($B$6="Gas",SUMIFS(Database!$F:$F,Database!$A:$A,B68),SUMIFS(Database!$G:$G,Database!$A:$A,B68))))))</f>
        <v>#N/A</v>
      </c>
      <c r="D68" s="17">
        <f t="shared" si="4"/>
        <v>367.87944117144235</v>
      </c>
      <c r="E68" s="18">
        <f t="shared" si="5"/>
        <v>11.404262676314712</v>
      </c>
      <c r="F68" s="17">
        <f t="shared" si="7"/>
        <v>1631.277429590441</v>
      </c>
    </row>
    <row r="69" spans="1:6" x14ac:dyDescent="0.3">
      <c r="A69" s="15">
        <v>45</v>
      </c>
      <c r="B69" s="16">
        <f t="shared" si="6"/>
        <v>46660</v>
      </c>
      <c r="C69" s="17" t="e">
        <f>IF(A69&gt;$E$5,NA(),IF($B$4="Single Well",IF($B$6="Oil/Condensate",SUMIFS(Database!$E:$E,Database!$C:$C,$B$5,Database!$A:$A,B69),IF($B$6="Gas",SUMIFS(Database!$F:$F,Database!$C:$C,$B$5,Database!$A:$A,B69),SUMIFS(Database!$G:$G,Database!$C:$C,$B$5,Database!$A:$A,B69))),IF($B$4="By Field",IF($B$6="Oil/Condensate",SUMIFS(Database!$E:$E,Database!$B:$B,$B$5,Database!$A:$A,B69),IF($B$6="Gas",SUMIFS(Database!$F:$F,Database!$B:$B,$B$5,Database!$A:$A,B69),SUMIFS(Database!$G:$G,Database!$B:$B,$B$5,Database!$A:$A,B69))),IF($B$6="Oil/Condensate",SUMIFS(Database!$E:$E,Database!$A:$A,B69),IF($B$6="Gas",SUMIFS(Database!$F:$F,Database!$A:$A,B69),SUMIFS(Database!$G:$G,Database!$A:$A,B69))))))</f>
        <v>#N/A</v>
      </c>
      <c r="D69" s="17">
        <f t="shared" si="4"/>
        <v>349.93774911115531</v>
      </c>
      <c r="E69" s="18">
        <f t="shared" si="5"/>
        <v>10.498132473334659</v>
      </c>
      <c r="F69" s="17">
        <f t="shared" si="7"/>
        <v>1641.7755620637756</v>
      </c>
    </row>
    <row r="70" spans="1:6" x14ac:dyDescent="0.3">
      <c r="A70" s="15">
        <v>46</v>
      </c>
      <c r="B70" s="16">
        <f t="shared" si="6"/>
        <v>46691</v>
      </c>
      <c r="C70" s="17" t="e">
        <f>IF(A70&gt;$E$5,NA(),IF($B$4="Single Well",IF($B$6="Oil/Condensate",SUMIFS(Database!$E:$E,Database!$C:$C,$B$5,Database!$A:$A,B70),IF($B$6="Gas",SUMIFS(Database!$F:$F,Database!$C:$C,$B$5,Database!$A:$A,B70),SUMIFS(Database!$G:$G,Database!$C:$C,$B$5,Database!$A:$A,B70))),IF($B$4="By Field",IF($B$6="Oil/Condensate",SUMIFS(Database!$E:$E,Database!$B:$B,$B$5,Database!$A:$A,B70),IF($B$6="Gas",SUMIFS(Database!$F:$F,Database!$B:$B,$B$5,Database!$A:$A,B70),SUMIFS(Database!$G:$G,Database!$B:$B,$B$5,Database!$A:$A,B70))),IF($B$6="Oil/Condensate",SUMIFS(Database!$E:$E,Database!$A:$A,B70),IF($B$6="Gas",SUMIFS(Database!$F:$F,Database!$A:$A,B70),SUMIFS(Database!$G:$G,Database!$A:$A,B70))))))</f>
        <v>#N/A</v>
      </c>
      <c r="D70" s="17">
        <f t="shared" si="4"/>
        <v>332.87108369807953</v>
      </c>
      <c r="E70" s="18">
        <f t="shared" si="5"/>
        <v>10.319003594640465</v>
      </c>
      <c r="F70" s="17">
        <f t="shared" si="7"/>
        <v>1652.0945656584161</v>
      </c>
    </row>
    <row r="71" spans="1:6" x14ac:dyDescent="0.3">
      <c r="A71" s="15">
        <v>47</v>
      </c>
      <c r="B71" s="16">
        <f t="shared" si="6"/>
        <v>46721</v>
      </c>
      <c r="C71" s="17" t="e">
        <f>IF(A71&gt;$E$5,NA(),IF($B$4="Single Well",IF($B$6="Oil/Condensate",SUMIFS(Database!$E:$E,Database!$C:$C,$B$5,Database!$A:$A,B71),IF($B$6="Gas",SUMIFS(Database!$F:$F,Database!$C:$C,$B$5,Database!$A:$A,B71),SUMIFS(Database!$G:$G,Database!$C:$C,$B$5,Database!$A:$A,B71))),IF($B$4="By Field",IF($B$6="Oil/Condensate",SUMIFS(Database!$E:$E,Database!$B:$B,$B$5,Database!$A:$A,B71),IF($B$6="Gas",SUMIFS(Database!$F:$F,Database!$B:$B,$B$5,Database!$A:$A,B71),SUMIFS(Database!$G:$G,Database!$B:$B,$B$5,Database!$A:$A,B71))),IF($B$6="Oil/Condensate",SUMIFS(Database!$E:$E,Database!$A:$A,B71),IF($B$6="Gas",SUMIFS(Database!$F:$F,Database!$A:$A,B71),SUMIFS(Database!$G:$G,Database!$A:$A,B71))))))</f>
        <v>#N/A</v>
      </c>
      <c r="D71" s="17">
        <f t="shared" si="4"/>
        <v>316.63676937905313</v>
      </c>
      <c r="E71" s="18">
        <f t="shared" si="5"/>
        <v>9.4991030813715938</v>
      </c>
      <c r="F71" s="17">
        <f t="shared" si="7"/>
        <v>1661.5936687397877</v>
      </c>
    </row>
    <row r="72" spans="1:6" x14ac:dyDescent="0.3">
      <c r="A72" s="15">
        <v>48</v>
      </c>
      <c r="B72" s="16">
        <f t="shared" si="6"/>
        <v>46752</v>
      </c>
      <c r="C72" s="17" t="e">
        <f>IF(A72&gt;$E$5,NA(),IF($B$4="Single Well",IF($B$6="Oil/Condensate",SUMIFS(Database!$E:$E,Database!$C:$C,$B$5,Database!$A:$A,B72),IF($B$6="Gas",SUMIFS(Database!$F:$F,Database!$C:$C,$B$5,Database!$A:$A,B72),SUMIFS(Database!$G:$G,Database!$C:$C,$B$5,Database!$A:$A,B72))),IF($B$4="By Field",IF($B$6="Oil/Condensate",SUMIFS(Database!$E:$E,Database!$B:$B,$B$5,Database!$A:$A,B72),IF($B$6="Gas",SUMIFS(Database!$F:$F,Database!$B:$B,$B$5,Database!$A:$A,B72),SUMIFS(Database!$G:$G,Database!$B:$B,$B$5,Database!$A:$A,B72))),IF($B$6="Oil/Condensate",SUMIFS(Database!$E:$E,Database!$A:$A,B72),IF($B$6="Gas",SUMIFS(Database!$F:$F,Database!$A:$A,B72),SUMIFS(Database!$G:$G,Database!$A:$A,B72))))))</f>
        <v>#N/A</v>
      </c>
      <c r="D72" s="17">
        <f t="shared" si="4"/>
        <v>301.19421191220204</v>
      </c>
      <c r="E72" s="18">
        <f t="shared" si="5"/>
        <v>9.3370205692782644</v>
      </c>
      <c r="F72" s="17">
        <f t="shared" si="7"/>
        <v>1670.9306893090661</v>
      </c>
    </row>
    <row r="73" spans="1:6" x14ac:dyDescent="0.3">
      <c r="A73" s="15">
        <v>49</v>
      </c>
      <c r="B73" s="16">
        <f t="shared" si="6"/>
        <v>46783</v>
      </c>
      <c r="C73" s="17" t="e">
        <f>IF(A73&gt;$E$5,NA(),IF($B$4="Single Well",IF($B$6="Oil/Condensate",SUMIFS(Database!$E:$E,Database!$C:$C,$B$5,Database!$A:$A,B73),IF($B$6="Gas",SUMIFS(Database!$F:$F,Database!$C:$C,$B$5,Database!$A:$A,B73),SUMIFS(Database!$G:$G,Database!$C:$C,$B$5,Database!$A:$A,B73))),IF($B$4="By Field",IF($B$6="Oil/Condensate",SUMIFS(Database!$E:$E,Database!$B:$B,$B$5,Database!$A:$A,B73),IF($B$6="Gas",SUMIFS(Database!$F:$F,Database!$B:$B,$B$5,Database!$A:$A,B73),SUMIFS(Database!$G:$G,Database!$B:$B,$B$5,Database!$A:$A,B73))),IF($B$6="Oil/Condensate",SUMIFS(Database!$E:$E,Database!$A:$A,B73),IF($B$6="Gas",SUMIFS(Database!$F:$F,Database!$A:$A,B73),SUMIFS(Database!$G:$G,Database!$A:$A,B73))))))</f>
        <v>#N/A</v>
      </c>
      <c r="D73" s="17">
        <f t="shared" si="4"/>
        <v>286.50479686019008</v>
      </c>
      <c r="E73" s="18">
        <f t="shared" si="5"/>
        <v>8.8816487026658919</v>
      </c>
      <c r="F73" s="17">
        <f t="shared" si="7"/>
        <v>1679.812338011732</v>
      </c>
    </row>
    <row r="74" spans="1:6" x14ac:dyDescent="0.3">
      <c r="A74" s="15">
        <v>50</v>
      </c>
      <c r="B74" s="16">
        <f t="shared" si="6"/>
        <v>46812</v>
      </c>
      <c r="C74" s="17" t="e">
        <f>IF(A74&gt;$E$5,NA(),IF($B$4="Single Well",IF($B$6="Oil/Condensate",SUMIFS(Database!$E:$E,Database!$C:$C,$B$5,Database!$A:$A,B74),IF($B$6="Gas",SUMIFS(Database!$F:$F,Database!$C:$C,$B$5,Database!$A:$A,B74),SUMIFS(Database!$G:$G,Database!$C:$C,$B$5,Database!$A:$A,B74))),IF($B$4="By Field",IF($B$6="Oil/Condensate",SUMIFS(Database!$E:$E,Database!$B:$B,$B$5,Database!$A:$A,B74),IF($B$6="Gas",SUMIFS(Database!$F:$F,Database!$B:$B,$B$5,Database!$A:$A,B74),SUMIFS(Database!$G:$G,Database!$B:$B,$B$5,Database!$A:$A,B74))),IF($B$6="Oil/Condensate",SUMIFS(Database!$E:$E,Database!$A:$A,B74),IF($B$6="Gas",SUMIFS(Database!$F:$F,Database!$A:$A,B74),SUMIFS(Database!$G:$G,Database!$A:$A,B74))))))</f>
        <v>#N/A</v>
      </c>
      <c r="D74" s="17">
        <f t="shared" si="4"/>
        <v>272.53179303401259</v>
      </c>
      <c r="E74" s="18">
        <f t="shared" si="5"/>
        <v>7.9034219979863654</v>
      </c>
      <c r="F74" s="17">
        <f t="shared" si="7"/>
        <v>1687.7157600097185</v>
      </c>
    </row>
    <row r="75" spans="1:6" x14ac:dyDescent="0.3">
      <c r="A75" s="15">
        <v>51</v>
      </c>
      <c r="B75" s="16">
        <f t="shared" si="6"/>
        <v>46843</v>
      </c>
      <c r="C75" s="17" t="e">
        <f>IF(A75&gt;$E$5,NA(),IF($B$4="Single Well",IF($B$6="Oil/Condensate",SUMIFS(Database!$E:$E,Database!$C:$C,$B$5,Database!$A:$A,B75),IF($B$6="Gas",SUMIFS(Database!$F:$F,Database!$C:$C,$B$5,Database!$A:$A,B75),SUMIFS(Database!$G:$G,Database!$C:$C,$B$5,Database!$A:$A,B75))),IF($B$4="By Field",IF($B$6="Oil/Condensate",SUMIFS(Database!$E:$E,Database!$B:$B,$B$5,Database!$A:$A,B75),IF($B$6="Gas",SUMIFS(Database!$F:$F,Database!$B:$B,$B$5,Database!$A:$A,B75),SUMIFS(Database!$G:$G,Database!$B:$B,$B$5,Database!$A:$A,B75))),IF($B$6="Oil/Condensate",SUMIFS(Database!$E:$E,Database!$A:$A,B75),IF($B$6="Gas",SUMIFS(Database!$F:$F,Database!$A:$A,B75),SUMIFS(Database!$G:$G,Database!$A:$A,B75))))))</f>
        <v>#N/A</v>
      </c>
      <c r="D75" s="17">
        <f t="shared" si="4"/>
        <v>259.24026064589151</v>
      </c>
      <c r="E75" s="18">
        <f t="shared" si="5"/>
        <v>8.0364480800226357</v>
      </c>
      <c r="F75" s="17">
        <f t="shared" si="7"/>
        <v>1695.7522080897411</v>
      </c>
    </row>
    <row r="76" spans="1:6" x14ac:dyDescent="0.3">
      <c r="A76" s="15">
        <v>52</v>
      </c>
      <c r="B76" s="16">
        <f t="shared" si="6"/>
        <v>46873</v>
      </c>
      <c r="C76" s="17" t="e">
        <f>IF(A76&gt;$E$5,NA(),IF($B$4="Single Well",IF($B$6="Oil/Condensate",SUMIFS(Database!$E:$E,Database!$C:$C,$B$5,Database!$A:$A,B76),IF($B$6="Gas",SUMIFS(Database!$F:$F,Database!$C:$C,$B$5,Database!$A:$A,B76),SUMIFS(Database!$G:$G,Database!$C:$C,$B$5,Database!$A:$A,B76))),IF($B$4="By Field",IF($B$6="Oil/Condensate",SUMIFS(Database!$E:$E,Database!$B:$B,$B$5,Database!$A:$A,B76),IF($B$6="Gas",SUMIFS(Database!$F:$F,Database!$B:$B,$B$5,Database!$A:$A,B76),SUMIFS(Database!$G:$G,Database!$B:$B,$B$5,Database!$A:$A,B76))),IF($B$6="Oil/Condensate",SUMIFS(Database!$E:$E,Database!$A:$A,B76),IF($B$6="Gas",SUMIFS(Database!$F:$F,Database!$A:$A,B76),SUMIFS(Database!$G:$G,Database!$A:$A,B76))))))</f>
        <v>#N/A</v>
      </c>
      <c r="D76" s="17">
        <f t="shared" si="4"/>
        <v>246.59696394160645</v>
      </c>
      <c r="E76" s="18">
        <f t="shared" si="5"/>
        <v>7.3979089182481932</v>
      </c>
      <c r="F76" s="17">
        <f t="shared" si="7"/>
        <v>1703.1501170079894</v>
      </c>
    </row>
    <row r="77" spans="1:6" x14ac:dyDescent="0.3">
      <c r="A77" s="15">
        <v>53</v>
      </c>
      <c r="B77" s="16">
        <f t="shared" si="6"/>
        <v>46904</v>
      </c>
      <c r="C77" s="17" t="e">
        <f>IF(A77&gt;$E$5,NA(),IF($B$4="Single Well",IF($B$6="Oil/Condensate",SUMIFS(Database!$E:$E,Database!$C:$C,$B$5,Database!$A:$A,B77),IF($B$6="Gas",SUMIFS(Database!$F:$F,Database!$C:$C,$B$5,Database!$A:$A,B77),SUMIFS(Database!$G:$G,Database!$C:$C,$B$5,Database!$A:$A,B77))),IF($B$4="By Field",IF($B$6="Oil/Condensate",SUMIFS(Database!$E:$E,Database!$B:$B,$B$5,Database!$A:$A,B77),IF($B$6="Gas",SUMIFS(Database!$F:$F,Database!$B:$B,$B$5,Database!$A:$A,B77),SUMIFS(Database!$G:$G,Database!$B:$B,$B$5,Database!$A:$A,B77))),IF($B$6="Oil/Condensate",SUMIFS(Database!$E:$E,Database!$A:$A,B77),IF($B$6="Gas",SUMIFS(Database!$F:$F,Database!$A:$A,B77),SUMIFS(Database!$G:$G,Database!$A:$A,B77))))))</f>
        <v>#N/A</v>
      </c>
      <c r="D77" s="17">
        <f t="shared" si="4"/>
        <v>234.57028809379761</v>
      </c>
      <c r="E77" s="18">
        <f t="shared" si="5"/>
        <v>7.2716789309077257</v>
      </c>
      <c r="F77" s="17">
        <f t="shared" si="7"/>
        <v>1710.421795938897</v>
      </c>
    </row>
    <row r="78" spans="1:6" x14ac:dyDescent="0.3">
      <c r="A78" s="15">
        <v>54</v>
      </c>
      <c r="B78" s="16">
        <f t="shared" si="6"/>
        <v>46934</v>
      </c>
      <c r="C78" s="17" t="e">
        <f>IF(A78&gt;$E$5,NA(),IF($B$4="Single Well",IF($B$6="Oil/Condensate",SUMIFS(Database!$E:$E,Database!$C:$C,$B$5,Database!$A:$A,B78),IF($B$6="Gas",SUMIFS(Database!$F:$F,Database!$C:$C,$B$5,Database!$A:$A,B78),SUMIFS(Database!$G:$G,Database!$C:$C,$B$5,Database!$A:$A,B78))),IF($B$4="By Field",IF($B$6="Oil/Condensate",SUMIFS(Database!$E:$E,Database!$B:$B,$B$5,Database!$A:$A,B78),IF($B$6="Gas",SUMIFS(Database!$F:$F,Database!$B:$B,$B$5,Database!$A:$A,B78),SUMIFS(Database!$G:$G,Database!$B:$B,$B$5,Database!$A:$A,B78))),IF($B$6="Oil/Condensate",SUMIFS(Database!$E:$E,Database!$A:$A,B78),IF($B$6="Gas",SUMIFS(Database!$F:$F,Database!$A:$A,B78),SUMIFS(Database!$G:$G,Database!$A:$A,B78))))))</f>
        <v>#N/A</v>
      </c>
      <c r="D78" s="17">
        <f t="shared" si="4"/>
        <v>223.13016014842981</v>
      </c>
      <c r="E78" s="18">
        <f t="shared" si="5"/>
        <v>6.6939048044528944</v>
      </c>
      <c r="F78" s="17">
        <f t="shared" si="7"/>
        <v>1717.1157007433499</v>
      </c>
    </row>
    <row r="79" spans="1:6" x14ac:dyDescent="0.3">
      <c r="A79" s="15">
        <v>55</v>
      </c>
      <c r="B79" s="16">
        <f t="shared" si="6"/>
        <v>46965</v>
      </c>
      <c r="C79" s="17" t="e">
        <f>IF(A79&gt;$E$5,NA(),IF($B$4="Single Well",IF($B$6="Oil/Condensate",SUMIFS(Database!$E:$E,Database!$C:$C,$B$5,Database!$A:$A,B79),IF($B$6="Gas",SUMIFS(Database!$F:$F,Database!$C:$C,$B$5,Database!$A:$A,B79),SUMIFS(Database!$G:$G,Database!$C:$C,$B$5,Database!$A:$A,B79))),IF($B$4="By Field",IF($B$6="Oil/Condensate",SUMIFS(Database!$E:$E,Database!$B:$B,$B$5,Database!$A:$A,B79),IF($B$6="Gas",SUMIFS(Database!$F:$F,Database!$B:$B,$B$5,Database!$A:$A,B79),SUMIFS(Database!$G:$G,Database!$B:$B,$B$5,Database!$A:$A,B79))),IF($B$6="Oil/Condensate",SUMIFS(Database!$E:$E,Database!$A:$A,B79),IF($B$6="Gas",SUMIFS(Database!$F:$F,Database!$A:$A,B79),SUMIFS(Database!$G:$G,Database!$A:$A,B79))))))</f>
        <v>#N/A</v>
      </c>
      <c r="D79" s="17">
        <f t="shared" si="4"/>
        <v>212.24797382674305</v>
      </c>
      <c r="E79" s="18">
        <f t="shared" si="5"/>
        <v>6.5796871886290349</v>
      </c>
      <c r="F79" s="17">
        <f t="shared" si="7"/>
        <v>1723.695387931979</v>
      </c>
    </row>
    <row r="80" spans="1:6" x14ac:dyDescent="0.3">
      <c r="A80" s="15">
        <v>56</v>
      </c>
      <c r="B80" s="16">
        <f t="shared" si="6"/>
        <v>46996</v>
      </c>
      <c r="C80" s="17" t="e">
        <f>IF(A80&gt;$E$5,NA(),IF($B$4="Single Well",IF($B$6="Oil/Condensate",SUMIFS(Database!$E:$E,Database!$C:$C,$B$5,Database!$A:$A,B80),IF($B$6="Gas",SUMIFS(Database!$F:$F,Database!$C:$C,$B$5,Database!$A:$A,B80),SUMIFS(Database!$G:$G,Database!$C:$C,$B$5,Database!$A:$A,B80))),IF($B$4="By Field",IF($B$6="Oil/Condensate",SUMIFS(Database!$E:$E,Database!$B:$B,$B$5,Database!$A:$A,B80),IF($B$6="Gas",SUMIFS(Database!$F:$F,Database!$B:$B,$B$5,Database!$A:$A,B80),SUMIFS(Database!$G:$G,Database!$B:$B,$B$5,Database!$A:$A,B80))),IF($B$6="Oil/Condensate",SUMIFS(Database!$E:$E,Database!$A:$A,B80),IF($B$6="Gas",SUMIFS(Database!$F:$F,Database!$A:$A,B80),SUMIFS(Database!$G:$G,Database!$A:$A,B80))))))</f>
        <v>#N/A</v>
      </c>
      <c r="D80" s="17">
        <f t="shared" si="4"/>
        <v>201.8965179946554</v>
      </c>
      <c r="E80" s="18">
        <f t="shared" si="5"/>
        <v>6.2587920578343175</v>
      </c>
      <c r="F80" s="17">
        <f t="shared" si="7"/>
        <v>1729.9541799898134</v>
      </c>
    </row>
    <row r="81" spans="1:6" x14ac:dyDescent="0.3">
      <c r="A81" s="15">
        <v>57</v>
      </c>
      <c r="B81" s="16">
        <f t="shared" si="6"/>
        <v>47026</v>
      </c>
      <c r="C81" s="17" t="e">
        <f>IF(A81&gt;$E$5,NA(),IF($B$4="Single Well",IF($B$6="Oil/Condensate",SUMIFS(Database!$E:$E,Database!$C:$C,$B$5,Database!$A:$A,B81),IF($B$6="Gas",SUMIFS(Database!$F:$F,Database!$C:$C,$B$5,Database!$A:$A,B81),SUMIFS(Database!$G:$G,Database!$C:$C,$B$5,Database!$A:$A,B81))),IF($B$4="By Field",IF($B$6="Oil/Condensate",SUMIFS(Database!$E:$E,Database!$B:$B,$B$5,Database!$A:$A,B81),IF($B$6="Gas",SUMIFS(Database!$F:$F,Database!$B:$B,$B$5,Database!$A:$A,B81),SUMIFS(Database!$G:$G,Database!$B:$B,$B$5,Database!$A:$A,B81))),IF($B$6="Oil/Condensate",SUMIFS(Database!$E:$E,Database!$A:$A,B81),IF($B$6="Gas",SUMIFS(Database!$F:$F,Database!$A:$A,B81),SUMIFS(Database!$G:$G,Database!$A:$A,B81))))))</f>
        <v>#N/A</v>
      </c>
      <c r="D81" s="17">
        <f t="shared" si="4"/>
        <v>192.04990862075408</v>
      </c>
      <c r="E81" s="18">
        <f t="shared" si="5"/>
        <v>5.7614972586226223</v>
      </c>
      <c r="F81" s="17">
        <f t="shared" si="7"/>
        <v>1735.7156772484359</v>
      </c>
    </row>
    <row r="82" spans="1:6" x14ac:dyDescent="0.3">
      <c r="A82" s="15">
        <v>58</v>
      </c>
      <c r="B82" s="16">
        <f t="shared" si="6"/>
        <v>47057</v>
      </c>
      <c r="C82" s="17" t="e">
        <f>IF(A82&gt;$E$5,NA(),IF($B$4="Single Well",IF($B$6="Oil/Condensate",SUMIFS(Database!$E:$E,Database!$C:$C,$B$5,Database!$A:$A,B82),IF($B$6="Gas",SUMIFS(Database!$F:$F,Database!$C:$C,$B$5,Database!$A:$A,B82),SUMIFS(Database!$G:$G,Database!$C:$C,$B$5,Database!$A:$A,B82))),IF($B$4="By Field",IF($B$6="Oil/Condensate",SUMIFS(Database!$E:$E,Database!$B:$B,$B$5,Database!$A:$A,B82),IF($B$6="Gas",SUMIFS(Database!$F:$F,Database!$B:$B,$B$5,Database!$A:$A,B82),SUMIFS(Database!$G:$G,Database!$B:$B,$B$5,Database!$A:$A,B82))),IF($B$6="Oil/Condensate",SUMIFS(Database!$E:$E,Database!$A:$A,B82),IF($B$6="Gas",SUMIFS(Database!$F:$F,Database!$A:$A,B82),SUMIFS(Database!$G:$G,Database!$A:$A,B82))))))</f>
        <v>#N/A</v>
      </c>
      <c r="D82" s="17">
        <f t="shared" si="4"/>
        <v>182.68352405273461</v>
      </c>
      <c r="E82" s="18">
        <f t="shared" si="5"/>
        <v>5.663189245634773</v>
      </c>
      <c r="F82" s="17">
        <f t="shared" si="7"/>
        <v>1741.3788664940707</v>
      </c>
    </row>
    <row r="83" spans="1:6" x14ac:dyDescent="0.3">
      <c r="A83" s="15">
        <v>59</v>
      </c>
      <c r="B83" s="16">
        <f t="shared" si="6"/>
        <v>47087</v>
      </c>
      <c r="C83" s="17" t="e">
        <f>IF(A83&gt;$E$5,NA(),IF($B$4="Single Well",IF($B$6="Oil/Condensate",SUMIFS(Database!$E:$E,Database!$C:$C,$B$5,Database!$A:$A,B83),IF($B$6="Gas",SUMIFS(Database!$F:$F,Database!$C:$C,$B$5,Database!$A:$A,B83),SUMIFS(Database!$G:$G,Database!$C:$C,$B$5,Database!$A:$A,B83))),IF($B$4="By Field",IF($B$6="Oil/Condensate",SUMIFS(Database!$E:$E,Database!$B:$B,$B$5,Database!$A:$A,B83),IF($B$6="Gas",SUMIFS(Database!$F:$F,Database!$B:$B,$B$5,Database!$A:$A,B83),SUMIFS(Database!$G:$G,Database!$B:$B,$B$5,Database!$A:$A,B83))),IF($B$6="Oil/Condensate",SUMIFS(Database!$E:$E,Database!$A:$A,B83),IF($B$6="Gas",SUMIFS(Database!$F:$F,Database!$A:$A,B83),SUMIFS(Database!$G:$G,Database!$A:$A,B83))))))</f>
        <v>#N/A</v>
      </c>
      <c r="D83" s="17">
        <f t="shared" si="4"/>
        <v>173.77394345044513</v>
      </c>
      <c r="E83" s="18">
        <f t="shared" si="5"/>
        <v>5.2132183035133544</v>
      </c>
      <c r="F83" s="17">
        <f t="shared" si="7"/>
        <v>1746.592084797584</v>
      </c>
    </row>
    <row r="84" spans="1:6" x14ac:dyDescent="0.3">
      <c r="A84" s="15">
        <v>60</v>
      </c>
      <c r="B84" s="16">
        <f t="shared" si="6"/>
        <v>47118</v>
      </c>
      <c r="C84" s="17" t="e">
        <f>IF(A84&gt;$E$5,NA(),IF($B$4="Single Well",IF($B$6="Oil/Condensate",SUMIFS(Database!$E:$E,Database!$C:$C,$B$5,Database!$A:$A,B84),IF($B$6="Gas",SUMIFS(Database!$F:$F,Database!$C:$C,$B$5,Database!$A:$A,B84),SUMIFS(Database!$G:$G,Database!$C:$C,$B$5,Database!$A:$A,B84))),IF($B$4="By Field",IF($B$6="Oil/Condensate",SUMIFS(Database!$E:$E,Database!$B:$B,$B$5,Database!$A:$A,B84),IF($B$6="Gas",SUMIFS(Database!$F:$F,Database!$B:$B,$B$5,Database!$A:$A,B84),SUMIFS(Database!$G:$G,Database!$B:$B,$B$5,Database!$A:$A,B84))),IF($B$6="Oil/Condensate",SUMIFS(Database!$E:$E,Database!$A:$A,B84),IF($B$6="Gas",SUMIFS(Database!$F:$F,Database!$A:$A,B84),SUMIFS(Database!$G:$G,Database!$A:$A,B84))))))</f>
        <v>#N/A</v>
      </c>
      <c r="D84" s="17">
        <f t="shared" si="4"/>
        <v>165.29888822158654</v>
      </c>
      <c r="E84" s="18">
        <f t="shared" si="5"/>
        <v>5.1242655348691821</v>
      </c>
      <c r="F84" s="17">
        <f t="shared" si="7"/>
        <v>1751.7163503324532</v>
      </c>
    </row>
    <row r="85" spans="1:6" x14ac:dyDescent="0.3">
      <c r="A85" s="15">
        <v>61</v>
      </c>
      <c r="B85" s="16">
        <f t="shared" si="6"/>
        <v>47149</v>
      </c>
      <c r="C85" s="17" t="e">
        <f>IF(A85&gt;$E$5,NA(),IF($B$4="Single Well",IF($B$6="Oil/Condensate",SUMIFS(Database!$E:$E,Database!$C:$C,$B$5,Database!$A:$A,B85),IF($B$6="Gas",SUMIFS(Database!$F:$F,Database!$C:$C,$B$5,Database!$A:$A,B85),SUMIFS(Database!$G:$G,Database!$C:$C,$B$5,Database!$A:$A,B85))),IF($B$4="By Field",IF($B$6="Oil/Condensate",SUMIFS(Database!$E:$E,Database!$B:$B,$B$5,Database!$A:$A,B85),IF($B$6="Gas",SUMIFS(Database!$F:$F,Database!$B:$B,$B$5,Database!$A:$A,B85),SUMIFS(Database!$G:$G,Database!$B:$B,$B$5,Database!$A:$A,B85))),IF($B$6="Oil/Condensate",SUMIFS(Database!$E:$E,Database!$A:$A,B85),IF($B$6="Gas",SUMIFS(Database!$F:$F,Database!$A:$A,B85),SUMIFS(Database!$G:$G,Database!$A:$A,B85))))))</f>
        <v>#N/A</v>
      </c>
      <c r="D85" s="17">
        <f t="shared" si="4"/>
        <v>157.2371663136276</v>
      </c>
      <c r="E85" s="18">
        <f t="shared" si="5"/>
        <v>4.8743521557224554</v>
      </c>
      <c r="F85" s="17">
        <f t="shared" si="7"/>
        <v>1756.5907024881756</v>
      </c>
    </row>
    <row r="86" spans="1:6" x14ac:dyDescent="0.3">
      <c r="A86" s="15">
        <v>62</v>
      </c>
      <c r="B86" s="16">
        <f t="shared" si="6"/>
        <v>47177</v>
      </c>
      <c r="C86" s="17" t="e">
        <f>IF(A86&gt;$E$5,NA(),IF($B$4="Single Well",IF($B$6="Oil/Condensate",SUMIFS(Database!$E:$E,Database!$C:$C,$B$5,Database!$A:$A,B86),IF($B$6="Gas",SUMIFS(Database!$F:$F,Database!$C:$C,$B$5,Database!$A:$A,B86),SUMIFS(Database!$G:$G,Database!$C:$C,$B$5,Database!$A:$A,B86))),IF($B$4="By Field",IF($B$6="Oil/Condensate",SUMIFS(Database!$E:$E,Database!$B:$B,$B$5,Database!$A:$A,B86),IF($B$6="Gas",SUMIFS(Database!$F:$F,Database!$B:$B,$B$5,Database!$A:$A,B86),SUMIFS(Database!$G:$G,Database!$B:$B,$B$5,Database!$A:$A,B86))),IF($B$6="Oil/Condensate",SUMIFS(Database!$E:$E,Database!$A:$A,B86),IF($B$6="Gas",SUMIFS(Database!$F:$F,Database!$A:$A,B86),SUMIFS(Database!$G:$G,Database!$A:$A,B86))))))</f>
        <v>#N/A</v>
      </c>
      <c r="D86" s="17">
        <f t="shared" si="4"/>
        <v>149.56861922263502</v>
      </c>
      <c r="E86" s="18">
        <f t="shared" si="5"/>
        <v>4.1879213382337799</v>
      </c>
      <c r="F86" s="17">
        <f t="shared" si="7"/>
        <v>1760.7786238264093</v>
      </c>
    </row>
    <row r="87" spans="1:6" x14ac:dyDescent="0.3">
      <c r="A87" s="15">
        <v>63</v>
      </c>
      <c r="B87" s="16">
        <f t="shared" si="6"/>
        <v>47208</v>
      </c>
      <c r="C87" s="17" t="e">
        <f>IF(A87&gt;$E$5,NA(),IF($B$4="Single Well",IF($B$6="Oil/Condensate",SUMIFS(Database!$E:$E,Database!$C:$C,$B$5,Database!$A:$A,B87),IF($B$6="Gas",SUMIFS(Database!$F:$F,Database!$C:$C,$B$5,Database!$A:$A,B87),SUMIFS(Database!$G:$G,Database!$C:$C,$B$5,Database!$A:$A,B87))),IF($B$4="By Field",IF($B$6="Oil/Condensate",SUMIFS(Database!$E:$E,Database!$B:$B,$B$5,Database!$A:$A,B87),IF($B$6="Gas",SUMIFS(Database!$F:$F,Database!$B:$B,$B$5,Database!$A:$A,B87),SUMIFS(Database!$G:$G,Database!$B:$B,$B$5,Database!$A:$A,B87))),IF($B$6="Oil/Condensate",SUMIFS(Database!$E:$E,Database!$A:$A,B87),IF($B$6="Gas",SUMIFS(Database!$F:$F,Database!$A:$A,B87),SUMIFS(Database!$G:$G,Database!$A:$A,B87))))))</f>
        <v>#N/A</v>
      </c>
      <c r="D87" s="17">
        <f t="shared" si="4"/>
        <v>142.27407158651354</v>
      </c>
      <c r="E87" s="18">
        <f t="shared" si="5"/>
        <v>4.4104962191819199</v>
      </c>
      <c r="F87" s="17">
        <f t="shared" si="7"/>
        <v>1765.1891200455912</v>
      </c>
    </row>
    <row r="88" spans="1:6" x14ac:dyDescent="0.3">
      <c r="A88" s="15">
        <v>64</v>
      </c>
      <c r="B88" s="16">
        <f t="shared" si="6"/>
        <v>47238</v>
      </c>
      <c r="C88" s="17" t="e">
        <f>IF(A88&gt;$E$5,NA(),IF($B$4="Single Well",IF($B$6="Oil/Condensate",SUMIFS(Database!$E:$E,Database!$C:$C,$B$5,Database!$A:$A,B88),IF($B$6="Gas",SUMIFS(Database!$F:$F,Database!$C:$C,$B$5,Database!$A:$A,B88),SUMIFS(Database!$G:$G,Database!$C:$C,$B$5,Database!$A:$A,B88))),IF($B$4="By Field",IF($B$6="Oil/Condensate",SUMIFS(Database!$E:$E,Database!$B:$B,$B$5,Database!$A:$A,B88),IF($B$6="Gas",SUMIFS(Database!$F:$F,Database!$B:$B,$B$5,Database!$A:$A,B88),SUMIFS(Database!$G:$G,Database!$B:$B,$B$5,Database!$A:$A,B88))),IF($B$6="Oil/Condensate",SUMIFS(Database!$E:$E,Database!$A:$A,B88),IF($B$6="Gas",SUMIFS(Database!$F:$F,Database!$A:$A,B88),SUMIFS(Database!$G:$G,Database!$A:$A,B88))))))</f>
        <v>#N/A</v>
      </c>
      <c r="D88" s="17">
        <f t="shared" si="4"/>
        <v>135.3352832366127</v>
      </c>
      <c r="E88" s="18">
        <f t="shared" si="5"/>
        <v>4.0600584970983808</v>
      </c>
      <c r="F88" s="17">
        <f t="shared" si="7"/>
        <v>1769.2491785426896</v>
      </c>
    </row>
    <row r="89" spans="1:6" x14ac:dyDescent="0.3">
      <c r="A89" s="15">
        <v>65</v>
      </c>
      <c r="B89" s="16">
        <f t="shared" si="6"/>
        <v>47269</v>
      </c>
      <c r="C89" s="17" t="e">
        <f>IF(A89&gt;$E$5,NA(),IF($B$4="Single Well",IF($B$6="Oil/Condensate",SUMIFS(Database!$E:$E,Database!$C:$C,$B$5,Database!$A:$A,B89),IF($B$6="Gas",SUMIFS(Database!$F:$F,Database!$C:$C,$B$5,Database!$A:$A,B89),SUMIFS(Database!$G:$G,Database!$C:$C,$B$5,Database!$A:$A,B89))),IF($B$4="By Field",IF($B$6="Oil/Condensate",SUMIFS(Database!$E:$E,Database!$B:$B,$B$5,Database!$A:$A,B89),IF($B$6="Gas",SUMIFS(Database!$F:$F,Database!$B:$B,$B$5,Database!$A:$A,B89),SUMIFS(Database!$G:$G,Database!$B:$B,$B$5,Database!$A:$A,B89))),IF($B$6="Oil/Condensate",SUMIFS(Database!$E:$E,Database!$A:$A,B89),IF($B$6="Gas",SUMIFS(Database!$F:$F,Database!$A:$A,B89),SUMIFS(Database!$G:$G,Database!$A:$A,B89))))))</f>
        <v>#N/A</v>
      </c>
      <c r="D89" s="17">
        <f t="shared" ref="D89:D120" si="8">IF(A89&lt;=$E$5,NA(),IF(A89&gt;$E$5+$B$14,NA(),IFERROR(IF(IF($B$7="Exponential",$B$10*EXP(-$B$11*(A89-$E$5)),IF($B$7="Hyperbolic",IF($B$12&lt;=0,$B$10*EXP(-$B$11*(A89-$E$5)),$B$10/(1+$B$12*$B$11*(A89-$E$5))^(1/$B$12)),IF($B$7="Harmonic",$B$10/(1+$B$11*(A89-$E$5)),IF($B$7="Linear",MAX(0,$B$10-$B$13*(A89-$E$5)),NA()))))&lt;$B$15,NA(),IF($B$7="Exponential",$B$10*EXP(-$B$11*(A89-$E$5)),IF($B$7="Hyperbolic",IF($B$12&lt;=0,$B$10*EXP(-$B$11*(A89-$E$5)),$B$10/(1+$B$12*$B$11*(A89-$E$5))^(1/$B$12)),IF($B$7="Harmonic",$B$10/(1+$B$11*(A89-$E$5)),IF($B$7="Linear",MAX(0,$B$10-$B$13*(A89-$E$5)),NA()))))),NA())))</f>
        <v>128.73490358780418</v>
      </c>
      <c r="E89" s="18">
        <f t="shared" ref="E89:E120" si="9">IF(A89&lt;=$E$5,IFERROR(C89*DAY(EOMONTH(B89,0))/1000,0),IFERROR(D89*DAY(EOMONTH(B89,0))/1000,0))</f>
        <v>3.9907820112219299</v>
      </c>
      <c r="F89" s="17">
        <f t="shared" si="7"/>
        <v>1773.2399605539115</v>
      </c>
    </row>
    <row r="90" spans="1:6" x14ac:dyDescent="0.3">
      <c r="A90" s="15">
        <v>66</v>
      </c>
      <c r="B90" s="16">
        <f t="shared" ref="B90:B121" si="10">EOMONTH(B89,1)</f>
        <v>47299</v>
      </c>
      <c r="C90" s="17" t="e">
        <f>IF(A90&gt;$E$5,NA(),IF($B$4="Single Well",IF($B$6="Oil/Condensate",SUMIFS(Database!$E:$E,Database!$C:$C,$B$5,Database!$A:$A,B90),IF($B$6="Gas",SUMIFS(Database!$F:$F,Database!$C:$C,$B$5,Database!$A:$A,B90),SUMIFS(Database!$G:$G,Database!$C:$C,$B$5,Database!$A:$A,B90))),IF($B$4="By Field",IF($B$6="Oil/Condensate",SUMIFS(Database!$E:$E,Database!$B:$B,$B$5,Database!$A:$A,B90),IF($B$6="Gas",SUMIFS(Database!$F:$F,Database!$B:$B,$B$5,Database!$A:$A,B90),SUMIFS(Database!$G:$G,Database!$B:$B,$B$5,Database!$A:$A,B90))),IF($B$6="Oil/Condensate",SUMIFS(Database!$E:$E,Database!$A:$A,B90),IF($B$6="Gas",SUMIFS(Database!$F:$F,Database!$A:$A,B90),SUMIFS(Database!$G:$G,Database!$A:$A,B90))))))</f>
        <v>#N/A</v>
      </c>
      <c r="D90" s="17">
        <f t="shared" si="8"/>
        <v>122.45642825298191</v>
      </c>
      <c r="E90" s="18">
        <f t="shared" si="9"/>
        <v>3.6736928475894572</v>
      </c>
      <c r="F90" s="17">
        <f t="shared" ref="F90:F121" si="11">F89+E90</f>
        <v>1776.9136534015011</v>
      </c>
    </row>
    <row r="91" spans="1:6" x14ac:dyDescent="0.3">
      <c r="A91" s="15">
        <v>67</v>
      </c>
      <c r="B91" s="16">
        <f t="shared" si="10"/>
        <v>47330</v>
      </c>
      <c r="C91" s="17" t="e">
        <f>IF(A91&gt;$E$5,NA(),IF($B$4="Single Well",IF($B$6="Oil/Condensate",SUMIFS(Database!$E:$E,Database!$C:$C,$B$5,Database!$A:$A,B91),IF($B$6="Gas",SUMIFS(Database!$F:$F,Database!$C:$C,$B$5,Database!$A:$A,B91),SUMIFS(Database!$G:$G,Database!$C:$C,$B$5,Database!$A:$A,B91))),IF($B$4="By Field",IF($B$6="Oil/Condensate",SUMIFS(Database!$E:$E,Database!$B:$B,$B$5,Database!$A:$A,B91),IF($B$6="Gas",SUMIFS(Database!$F:$F,Database!$B:$B,$B$5,Database!$A:$A,B91),SUMIFS(Database!$G:$G,Database!$B:$B,$B$5,Database!$A:$A,B91))),IF($B$6="Oil/Condensate",SUMIFS(Database!$E:$E,Database!$A:$A,B91),IF($B$6="Gas",SUMIFS(Database!$F:$F,Database!$A:$A,B91),SUMIFS(Database!$G:$G,Database!$A:$A,B91))))))</f>
        <v>#N/A</v>
      </c>
      <c r="D91" s="17">
        <f t="shared" si="8"/>
        <v>116.48415777349696</v>
      </c>
      <c r="E91" s="18">
        <f t="shared" si="9"/>
        <v>3.6110088909784057</v>
      </c>
      <c r="F91" s="17">
        <f t="shared" si="11"/>
        <v>1780.5246622924794</v>
      </c>
    </row>
    <row r="92" spans="1:6" x14ac:dyDescent="0.3">
      <c r="A92" s="15">
        <v>68</v>
      </c>
      <c r="B92" s="16">
        <f t="shared" si="10"/>
        <v>47361</v>
      </c>
      <c r="C92" s="17" t="e">
        <f>IF(A92&gt;$E$5,NA(),IF($B$4="Single Well",IF($B$6="Oil/Condensate",SUMIFS(Database!$E:$E,Database!$C:$C,$B$5,Database!$A:$A,B92),IF($B$6="Gas",SUMIFS(Database!$F:$F,Database!$C:$C,$B$5,Database!$A:$A,B92),SUMIFS(Database!$G:$G,Database!$C:$C,$B$5,Database!$A:$A,B92))),IF($B$4="By Field",IF($B$6="Oil/Condensate",SUMIFS(Database!$E:$E,Database!$B:$B,$B$5,Database!$A:$A,B92),IF($B$6="Gas",SUMIFS(Database!$F:$F,Database!$B:$B,$B$5,Database!$A:$A,B92),SUMIFS(Database!$G:$G,Database!$B:$B,$B$5,Database!$A:$A,B92))),IF($B$6="Oil/Condensate",SUMIFS(Database!$E:$E,Database!$A:$A,B92),IF($B$6="Gas",SUMIFS(Database!$F:$F,Database!$A:$A,B92),SUMIFS(Database!$G:$G,Database!$A:$A,B92))))))</f>
        <v>#N/A</v>
      </c>
      <c r="D92" s="17">
        <f t="shared" si="8"/>
        <v>110.80315836233387</v>
      </c>
      <c r="E92" s="18">
        <f t="shared" si="9"/>
        <v>3.4348979092323502</v>
      </c>
      <c r="F92" s="17">
        <f t="shared" si="11"/>
        <v>1783.9595602017118</v>
      </c>
    </row>
    <row r="93" spans="1:6" x14ac:dyDescent="0.3">
      <c r="A93" s="15">
        <v>69</v>
      </c>
      <c r="B93" s="16">
        <f t="shared" si="10"/>
        <v>47391</v>
      </c>
      <c r="C93" s="17" t="e">
        <f>IF(A93&gt;$E$5,NA(),IF($B$4="Single Well",IF($B$6="Oil/Condensate",SUMIFS(Database!$E:$E,Database!$C:$C,$B$5,Database!$A:$A,B93),IF($B$6="Gas",SUMIFS(Database!$F:$F,Database!$C:$C,$B$5,Database!$A:$A,B93),SUMIFS(Database!$G:$G,Database!$C:$C,$B$5,Database!$A:$A,B93))),IF($B$4="By Field",IF($B$6="Oil/Condensate",SUMIFS(Database!$E:$E,Database!$B:$B,$B$5,Database!$A:$A,B93),IF($B$6="Gas",SUMIFS(Database!$F:$F,Database!$B:$B,$B$5,Database!$A:$A,B93),SUMIFS(Database!$G:$G,Database!$B:$B,$B$5,Database!$A:$A,B93))),IF($B$6="Oil/Condensate",SUMIFS(Database!$E:$E,Database!$A:$A,B93),IF($B$6="Gas",SUMIFS(Database!$F:$F,Database!$A:$A,B93),SUMIFS(Database!$G:$G,Database!$A:$A,B93))))))</f>
        <v>#N/A</v>
      </c>
      <c r="D93" s="17">
        <f t="shared" si="8"/>
        <v>105.39922456186433</v>
      </c>
      <c r="E93" s="18">
        <f t="shared" si="9"/>
        <v>3.1619767368559302</v>
      </c>
      <c r="F93" s="17">
        <f t="shared" si="11"/>
        <v>1787.1215369385677</v>
      </c>
    </row>
    <row r="94" spans="1:6" x14ac:dyDescent="0.3">
      <c r="A94" s="15">
        <v>70</v>
      </c>
      <c r="B94" s="16">
        <f t="shared" si="10"/>
        <v>47422</v>
      </c>
      <c r="C94" s="17" t="e">
        <f>IF(A94&gt;$E$5,NA(),IF($B$4="Single Well",IF($B$6="Oil/Condensate",SUMIFS(Database!$E:$E,Database!$C:$C,$B$5,Database!$A:$A,B94),IF($B$6="Gas",SUMIFS(Database!$F:$F,Database!$C:$C,$B$5,Database!$A:$A,B94),SUMIFS(Database!$G:$G,Database!$C:$C,$B$5,Database!$A:$A,B94))),IF($B$4="By Field",IF($B$6="Oil/Condensate",SUMIFS(Database!$E:$E,Database!$B:$B,$B$5,Database!$A:$A,B94),IF($B$6="Gas",SUMIFS(Database!$F:$F,Database!$B:$B,$B$5,Database!$A:$A,B94),SUMIFS(Database!$G:$G,Database!$B:$B,$B$5,Database!$A:$A,B94))),IF($B$6="Oil/Condensate",SUMIFS(Database!$E:$E,Database!$A:$A,B94),IF($B$6="Gas",SUMIFS(Database!$F:$F,Database!$A:$A,B94),SUMIFS(Database!$G:$G,Database!$A:$A,B94))))))</f>
        <v>#N/A</v>
      </c>
      <c r="D94" s="17">
        <f t="shared" si="8"/>
        <v>100.2588437228037</v>
      </c>
      <c r="E94" s="18">
        <f t="shared" si="9"/>
        <v>3.1080241554069148</v>
      </c>
      <c r="F94" s="17">
        <f t="shared" si="11"/>
        <v>1790.2295610939746</v>
      </c>
    </row>
    <row r="95" spans="1:6" x14ac:dyDescent="0.3">
      <c r="A95" s="15">
        <v>71</v>
      </c>
      <c r="B95" s="16">
        <f t="shared" si="10"/>
        <v>47452</v>
      </c>
      <c r="C95" s="17" t="e">
        <f>IF(A95&gt;$E$5,NA(),IF($B$4="Single Well",IF($B$6="Oil/Condensate",SUMIFS(Database!$E:$E,Database!$C:$C,$B$5,Database!$A:$A,B95),IF($B$6="Gas",SUMIFS(Database!$F:$F,Database!$C:$C,$B$5,Database!$A:$A,B95),SUMIFS(Database!$G:$G,Database!$C:$C,$B$5,Database!$A:$A,B95))),IF($B$4="By Field",IF($B$6="Oil/Condensate",SUMIFS(Database!$E:$E,Database!$B:$B,$B$5,Database!$A:$A,B95),IF($B$6="Gas",SUMIFS(Database!$F:$F,Database!$B:$B,$B$5,Database!$A:$A,B95),SUMIFS(Database!$G:$G,Database!$B:$B,$B$5,Database!$A:$A,B95))),IF($B$6="Oil/Condensate",SUMIFS(Database!$E:$E,Database!$A:$A,B95),IF($B$6="Gas",SUMIFS(Database!$F:$F,Database!$A:$A,B95),SUMIFS(Database!$G:$G,Database!$A:$A,B95))))))</f>
        <v>#N/A</v>
      </c>
      <c r="D95" s="17">
        <f t="shared" si="8"/>
        <v>95.369162215549608</v>
      </c>
      <c r="E95" s="18">
        <f t="shared" si="9"/>
        <v>2.8610748664664882</v>
      </c>
      <c r="F95" s="17">
        <f t="shared" si="11"/>
        <v>1793.090635960441</v>
      </c>
    </row>
    <row r="96" spans="1:6" x14ac:dyDescent="0.3">
      <c r="A96" s="15">
        <v>72</v>
      </c>
      <c r="B96" s="16">
        <f t="shared" si="10"/>
        <v>47483</v>
      </c>
      <c r="C96" s="17" t="e">
        <f>IF(A96&gt;$E$5,NA(),IF($B$4="Single Well",IF($B$6="Oil/Condensate",SUMIFS(Database!$E:$E,Database!$C:$C,$B$5,Database!$A:$A,B96),IF($B$6="Gas",SUMIFS(Database!$F:$F,Database!$C:$C,$B$5,Database!$A:$A,B96),SUMIFS(Database!$G:$G,Database!$C:$C,$B$5,Database!$A:$A,B96))),IF($B$4="By Field",IF($B$6="Oil/Condensate",SUMIFS(Database!$E:$E,Database!$B:$B,$B$5,Database!$A:$A,B96),IF($B$6="Gas",SUMIFS(Database!$F:$F,Database!$B:$B,$B$5,Database!$A:$A,B96),SUMIFS(Database!$G:$G,Database!$B:$B,$B$5,Database!$A:$A,B96))),IF($B$6="Oil/Condensate",SUMIFS(Database!$E:$E,Database!$A:$A,B96),IF($B$6="Gas",SUMIFS(Database!$F:$F,Database!$A:$A,B96),SUMIFS(Database!$G:$G,Database!$A:$A,B96))))))</f>
        <v>#N/A</v>
      </c>
      <c r="D96" s="17">
        <f t="shared" si="8"/>
        <v>90.717953289412463</v>
      </c>
      <c r="E96" s="18">
        <f t="shared" si="9"/>
        <v>2.8122565519717866</v>
      </c>
      <c r="F96" s="17">
        <f t="shared" si="11"/>
        <v>1795.9028925124128</v>
      </c>
    </row>
    <row r="97" spans="1:6" x14ac:dyDescent="0.3">
      <c r="A97" s="15">
        <v>73</v>
      </c>
      <c r="B97" s="16">
        <f t="shared" si="10"/>
        <v>47514</v>
      </c>
      <c r="C97" s="17" t="e">
        <f>IF(A97&gt;$E$5,NA(),IF($B$4="Single Well",IF($B$6="Oil/Condensate",SUMIFS(Database!$E:$E,Database!$C:$C,$B$5,Database!$A:$A,B97),IF($B$6="Gas",SUMIFS(Database!$F:$F,Database!$C:$C,$B$5,Database!$A:$A,B97),SUMIFS(Database!$G:$G,Database!$C:$C,$B$5,Database!$A:$A,B97))),IF($B$4="By Field",IF($B$6="Oil/Condensate",SUMIFS(Database!$E:$E,Database!$B:$B,$B$5,Database!$A:$A,B97),IF($B$6="Gas",SUMIFS(Database!$F:$F,Database!$B:$B,$B$5,Database!$A:$A,B97),SUMIFS(Database!$G:$G,Database!$B:$B,$B$5,Database!$A:$A,B97))),IF($B$6="Oil/Condensate",SUMIFS(Database!$E:$E,Database!$A:$A,B97),IF($B$6="Gas",SUMIFS(Database!$F:$F,Database!$A:$A,B97),SUMIFS(Database!$G:$G,Database!$A:$A,B97))))))</f>
        <v>#N/A</v>
      </c>
      <c r="D97" s="17">
        <f t="shared" si="8"/>
        <v>86.293586499370491</v>
      </c>
      <c r="E97" s="18">
        <f t="shared" si="9"/>
        <v>2.675101181480485</v>
      </c>
      <c r="F97" s="17">
        <f t="shared" si="11"/>
        <v>1798.5779936938932</v>
      </c>
    </row>
    <row r="98" spans="1:6" x14ac:dyDescent="0.3">
      <c r="A98" s="15">
        <v>74</v>
      </c>
      <c r="B98" s="16">
        <f t="shared" si="10"/>
        <v>47542</v>
      </c>
      <c r="C98" s="17" t="e">
        <f>IF(A98&gt;$E$5,NA(),IF($B$4="Single Well",IF($B$6="Oil/Condensate",SUMIFS(Database!$E:$E,Database!$C:$C,$B$5,Database!$A:$A,B98),IF($B$6="Gas",SUMIFS(Database!$F:$F,Database!$C:$C,$B$5,Database!$A:$A,B98),SUMIFS(Database!$G:$G,Database!$C:$C,$B$5,Database!$A:$A,B98))),IF($B$4="By Field",IF($B$6="Oil/Condensate",SUMIFS(Database!$E:$E,Database!$B:$B,$B$5,Database!$A:$A,B98),IF($B$6="Gas",SUMIFS(Database!$F:$F,Database!$B:$B,$B$5,Database!$A:$A,B98),SUMIFS(Database!$G:$G,Database!$B:$B,$B$5,Database!$A:$A,B98))),IF($B$6="Oil/Condensate",SUMIFS(Database!$E:$E,Database!$A:$A,B98),IF($B$6="Gas",SUMIFS(Database!$F:$F,Database!$A:$A,B98),SUMIFS(Database!$G:$G,Database!$A:$A,B98))))))</f>
        <v>#N/A</v>
      </c>
      <c r="D98" s="17">
        <f t="shared" si="8"/>
        <v>82.084998623898798</v>
      </c>
      <c r="E98" s="18">
        <f t="shared" si="9"/>
        <v>2.2983799614691662</v>
      </c>
      <c r="F98" s="17">
        <f t="shared" si="11"/>
        <v>1800.8763736553624</v>
      </c>
    </row>
    <row r="99" spans="1:6" x14ac:dyDescent="0.3">
      <c r="A99" s="15">
        <v>75</v>
      </c>
      <c r="B99" s="16">
        <f t="shared" si="10"/>
        <v>47573</v>
      </c>
      <c r="C99" s="17" t="e">
        <f>IF(A99&gt;$E$5,NA(),IF($B$4="Single Well",IF($B$6="Oil/Condensate",SUMIFS(Database!$E:$E,Database!$C:$C,$B$5,Database!$A:$A,B99),IF($B$6="Gas",SUMIFS(Database!$F:$F,Database!$C:$C,$B$5,Database!$A:$A,B99),SUMIFS(Database!$G:$G,Database!$C:$C,$B$5,Database!$A:$A,B99))),IF($B$4="By Field",IF($B$6="Oil/Condensate",SUMIFS(Database!$E:$E,Database!$B:$B,$B$5,Database!$A:$A,B99),IF($B$6="Gas",SUMIFS(Database!$F:$F,Database!$B:$B,$B$5,Database!$A:$A,B99),SUMIFS(Database!$G:$G,Database!$B:$B,$B$5,Database!$A:$A,B99))),IF($B$6="Oil/Condensate",SUMIFS(Database!$E:$E,Database!$A:$A,B99),IF($B$6="Gas",SUMIFS(Database!$F:$F,Database!$A:$A,B99),SUMIFS(Database!$G:$G,Database!$A:$A,B99))))))</f>
        <v>#N/A</v>
      </c>
      <c r="D99" s="17">
        <f t="shared" si="8"/>
        <v>78.081666001153124</v>
      </c>
      <c r="E99" s="18">
        <f t="shared" si="9"/>
        <v>2.4205316460357467</v>
      </c>
      <c r="F99" s="17">
        <f t="shared" si="11"/>
        <v>1803.2969053013981</v>
      </c>
    </row>
    <row r="100" spans="1:6" x14ac:dyDescent="0.3">
      <c r="A100" s="15">
        <v>76</v>
      </c>
      <c r="B100" s="16">
        <f t="shared" si="10"/>
        <v>47603</v>
      </c>
      <c r="C100" s="17" t="e">
        <f>IF(A100&gt;$E$5,NA(),IF($B$4="Single Well",IF($B$6="Oil/Condensate",SUMIFS(Database!$E:$E,Database!$C:$C,$B$5,Database!$A:$A,B100),IF($B$6="Gas",SUMIFS(Database!$F:$F,Database!$C:$C,$B$5,Database!$A:$A,B100),SUMIFS(Database!$G:$G,Database!$C:$C,$B$5,Database!$A:$A,B100))),IF($B$4="By Field",IF($B$6="Oil/Condensate",SUMIFS(Database!$E:$E,Database!$B:$B,$B$5,Database!$A:$A,B100),IF($B$6="Gas",SUMIFS(Database!$F:$F,Database!$B:$B,$B$5,Database!$A:$A,B100),SUMIFS(Database!$G:$G,Database!$B:$B,$B$5,Database!$A:$A,B100))),IF($B$6="Oil/Condensate",SUMIFS(Database!$E:$E,Database!$A:$A,B100),IF($B$6="Gas",SUMIFS(Database!$F:$F,Database!$A:$A,B100),SUMIFS(Database!$G:$G,Database!$A:$A,B100))))))</f>
        <v>#N/A</v>
      </c>
      <c r="D100" s="17">
        <f t="shared" si="8"/>
        <v>74.273578214333881</v>
      </c>
      <c r="E100" s="18">
        <f t="shared" si="9"/>
        <v>2.2282073464300165</v>
      </c>
      <c r="F100" s="17">
        <f t="shared" si="11"/>
        <v>1805.5251126478281</v>
      </c>
    </row>
    <row r="101" spans="1:6" x14ac:dyDescent="0.3">
      <c r="A101" s="15">
        <v>77</v>
      </c>
      <c r="B101" s="16">
        <f t="shared" si="10"/>
        <v>47634</v>
      </c>
      <c r="C101" s="17" t="e">
        <f>IF(A101&gt;$E$5,NA(),IF($B$4="Single Well",IF($B$6="Oil/Condensate",SUMIFS(Database!$E:$E,Database!$C:$C,$B$5,Database!$A:$A,B101),IF($B$6="Gas",SUMIFS(Database!$F:$F,Database!$C:$C,$B$5,Database!$A:$A,B101),SUMIFS(Database!$G:$G,Database!$C:$C,$B$5,Database!$A:$A,B101))),IF($B$4="By Field",IF($B$6="Oil/Condensate",SUMIFS(Database!$E:$E,Database!$B:$B,$B$5,Database!$A:$A,B101),IF($B$6="Gas",SUMIFS(Database!$F:$F,Database!$B:$B,$B$5,Database!$A:$A,B101),SUMIFS(Database!$G:$G,Database!$B:$B,$B$5,Database!$A:$A,B101))),IF($B$6="Oil/Condensate",SUMIFS(Database!$E:$E,Database!$A:$A,B101),IF($B$6="Gas",SUMIFS(Database!$F:$F,Database!$A:$A,B101),SUMIFS(Database!$G:$G,Database!$A:$A,B101))))))</f>
        <v>#N/A</v>
      </c>
      <c r="D101" s="17">
        <f t="shared" si="8"/>
        <v>70.651213060429569</v>
      </c>
      <c r="E101" s="18">
        <f t="shared" si="9"/>
        <v>2.1901876048733167</v>
      </c>
      <c r="F101" s="17">
        <f t="shared" si="11"/>
        <v>1807.7153002527014</v>
      </c>
    </row>
    <row r="102" spans="1:6" x14ac:dyDescent="0.3">
      <c r="A102" s="15">
        <v>78</v>
      </c>
      <c r="B102" s="16">
        <f t="shared" si="10"/>
        <v>47664</v>
      </c>
      <c r="C102" s="17" t="e">
        <f>IF(A102&gt;$E$5,NA(),IF($B$4="Single Well",IF($B$6="Oil/Condensate",SUMIFS(Database!$E:$E,Database!$C:$C,$B$5,Database!$A:$A,B102),IF($B$6="Gas",SUMIFS(Database!$F:$F,Database!$C:$C,$B$5,Database!$A:$A,B102),SUMIFS(Database!$G:$G,Database!$C:$C,$B$5,Database!$A:$A,B102))),IF($B$4="By Field",IF($B$6="Oil/Condensate",SUMIFS(Database!$E:$E,Database!$B:$B,$B$5,Database!$A:$A,B102),IF($B$6="Gas",SUMIFS(Database!$F:$F,Database!$B:$B,$B$5,Database!$A:$A,B102),SUMIFS(Database!$G:$G,Database!$B:$B,$B$5,Database!$A:$A,B102))),IF($B$6="Oil/Condensate",SUMIFS(Database!$E:$E,Database!$A:$A,B102),IF($B$6="Gas",SUMIFS(Database!$F:$F,Database!$A:$A,B102),SUMIFS(Database!$G:$G,Database!$A:$A,B102))))))</f>
        <v>#N/A</v>
      </c>
      <c r="D102" s="17">
        <f t="shared" si="8"/>
        <v>67.20551273974975</v>
      </c>
      <c r="E102" s="18">
        <f t="shared" si="9"/>
        <v>2.0161653821924923</v>
      </c>
      <c r="F102" s="17">
        <f t="shared" si="11"/>
        <v>1809.7314656348938</v>
      </c>
    </row>
    <row r="103" spans="1:6" x14ac:dyDescent="0.3">
      <c r="A103" s="15">
        <v>79</v>
      </c>
      <c r="B103" s="16">
        <f t="shared" si="10"/>
        <v>47695</v>
      </c>
      <c r="C103" s="17" t="e">
        <f>IF(A103&gt;$E$5,NA(),IF($B$4="Single Well",IF($B$6="Oil/Condensate",SUMIFS(Database!$E:$E,Database!$C:$C,$B$5,Database!$A:$A,B103),IF($B$6="Gas",SUMIFS(Database!$F:$F,Database!$C:$C,$B$5,Database!$A:$A,B103),SUMIFS(Database!$G:$G,Database!$C:$C,$B$5,Database!$A:$A,B103))),IF($B$4="By Field",IF($B$6="Oil/Condensate",SUMIFS(Database!$E:$E,Database!$B:$B,$B$5,Database!$A:$A,B103),IF($B$6="Gas",SUMIFS(Database!$F:$F,Database!$B:$B,$B$5,Database!$A:$A,B103),SUMIFS(Database!$G:$G,Database!$B:$B,$B$5,Database!$A:$A,B103))),IF($B$6="Oil/Condensate",SUMIFS(Database!$E:$E,Database!$A:$A,B103),IF($B$6="Gas",SUMIFS(Database!$F:$F,Database!$A:$A,B103),SUMIFS(Database!$G:$G,Database!$A:$A,B103))))))</f>
        <v>#N/A</v>
      </c>
      <c r="D103" s="17">
        <f t="shared" si="8"/>
        <v>63.927861206707568</v>
      </c>
      <c r="E103" s="18">
        <f t="shared" si="9"/>
        <v>1.9817636974079347</v>
      </c>
      <c r="F103" s="17">
        <f t="shared" si="11"/>
        <v>1811.7132293323018</v>
      </c>
    </row>
    <row r="104" spans="1:6" x14ac:dyDescent="0.3">
      <c r="A104" s="15">
        <v>80</v>
      </c>
      <c r="B104" s="16">
        <f t="shared" si="10"/>
        <v>47726</v>
      </c>
      <c r="C104" s="17" t="e">
        <f>IF(A104&gt;$E$5,NA(),IF($B$4="Single Well",IF($B$6="Oil/Condensate",SUMIFS(Database!$E:$E,Database!$C:$C,$B$5,Database!$A:$A,B104),IF($B$6="Gas",SUMIFS(Database!$F:$F,Database!$C:$C,$B$5,Database!$A:$A,B104),SUMIFS(Database!$G:$G,Database!$C:$C,$B$5,Database!$A:$A,B104))),IF($B$4="By Field",IF($B$6="Oil/Condensate",SUMIFS(Database!$E:$E,Database!$B:$B,$B$5,Database!$A:$A,B104),IF($B$6="Gas",SUMIFS(Database!$F:$F,Database!$B:$B,$B$5,Database!$A:$A,B104),SUMIFS(Database!$G:$G,Database!$B:$B,$B$5,Database!$A:$A,B104))),IF($B$6="Oil/Condensate",SUMIFS(Database!$E:$E,Database!$A:$A,B104),IF($B$6="Gas",SUMIFS(Database!$F:$F,Database!$A:$A,B104),SUMIFS(Database!$G:$G,Database!$A:$A,B104))))))</f>
        <v>#N/A</v>
      </c>
      <c r="D104" s="17">
        <f t="shared" si="8"/>
        <v>60.810062625217952</v>
      </c>
      <c r="E104" s="18">
        <f t="shared" si="9"/>
        <v>1.8851119413817565</v>
      </c>
      <c r="F104" s="17">
        <f t="shared" si="11"/>
        <v>1813.5983412736837</v>
      </c>
    </row>
    <row r="105" spans="1:6" x14ac:dyDescent="0.3">
      <c r="A105" s="15">
        <v>81</v>
      </c>
      <c r="B105" s="16">
        <f t="shared" si="10"/>
        <v>47756</v>
      </c>
      <c r="C105" s="17" t="e">
        <f>IF(A105&gt;$E$5,NA(),IF($B$4="Single Well",IF($B$6="Oil/Condensate",SUMIFS(Database!$E:$E,Database!$C:$C,$B$5,Database!$A:$A,B105),IF($B$6="Gas",SUMIFS(Database!$F:$F,Database!$C:$C,$B$5,Database!$A:$A,B105),SUMIFS(Database!$G:$G,Database!$C:$C,$B$5,Database!$A:$A,B105))),IF($B$4="By Field",IF($B$6="Oil/Condensate",SUMIFS(Database!$E:$E,Database!$B:$B,$B$5,Database!$A:$A,B105),IF($B$6="Gas",SUMIFS(Database!$F:$F,Database!$B:$B,$B$5,Database!$A:$A,B105),SUMIFS(Database!$G:$G,Database!$B:$B,$B$5,Database!$A:$A,B105))),IF($B$6="Oil/Condensate",SUMIFS(Database!$E:$E,Database!$A:$A,B105),IF($B$6="Gas",SUMIFS(Database!$F:$F,Database!$A:$A,B105),SUMIFS(Database!$G:$G,Database!$A:$A,B105))))))</f>
        <v>#N/A</v>
      </c>
      <c r="D105" s="17">
        <f t="shared" si="8"/>
        <v>57.844320874838459</v>
      </c>
      <c r="E105" s="18">
        <f t="shared" si="9"/>
        <v>1.7353296262451539</v>
      </c>
      <c r="F105" s="17">
        <f t="shared" si="11"/>
        <v>1815.3336708999288</v>
      </c>
    </row>
    <row r="106" spans="1:6" x14ac:dyDescent="0.3">
      <c r="A106" s="15">
        <v>82</v>
      </c>
      <c r="B106" s="16">
        <f t="shared" si="10"/>
        <v>47787</v>
      </c>
      <c r="C106" s="17" t="e">
        <f>IF(A106&gt;$E$5,NA(),IF($B$4="Single Well",IF($B$6="Oil/Condensate",SUMIFS(Database!$E:$E,Database!$C:$C,$B$5,Database!$A:$A,B106),IF($B$6="Gas",SUMIFS(Database!$F:$F,Database!$C:$C,$B$5,Database!$A:$A,B106),SUMIFS(Database!$G:$G,Database!$C:$C,$B$5,Database!$A:$A,B106))),IF($B$4="By Field",IF($B$6="Oil/Condensate",SUMIFS(Database!$E:$E,Database!$B:$B,$B$5,Database!$A:$A,B106),IF($B$6="Gas",SUMIFS(Database!$F:$F,Database!$B:$B,$B$5,Database!$A:$A,B106),SUMIFS(Database!$G:$G,Database!$B:$B,$B$5,Database!$A:$A,B106))),IF($B$6="Oil/Condensate",SUMIFS(Database!$E:$E,Database!$A:$A,B106),IF($B$6="Gas",SUMIFS(Database!$F:$F,Database!$A:$A,B106),SUMIFS(Database!$G:$G,Database!$A:$A,B106))))))</f>
        <v>#N/A</v>
      </c>
      <c r="D106" s="17">
        <f t="shared" si="8"/>
        <v>55.023220056407212</v>
      </c>
      <c r="E106" s="18">
        <f t="shared" si="9"/>
        <v>1.7057198217486236</v>
      </c>
      <c r="F106" s="17">
        <f t="shared" si="11"/>
        <v>1817.0393907216774</v>
      </c>
    </row>
    <row r="107" spans="1:6" x14ac:dyDescent="0.3">
      <c r="A107" s="15">
        <v>83</v>
      </c>
      <c r="B107" s="16">
        <f t="shared" si="10"/>
        <v>47817</v>
      </c>
      <c r="C107" s="17" t="e">
        <f>IF(A107&gt;$E$5,NA(),IF($B$4="Single Well",IF($B$6="Oil/Condensate",SUMIFS(Database!$E:$E,Database!$C:$C,$B$5,Database!$A:$A,B107),IF($B$6="Gas",SUMIFS(Database!$F:$F,Database!$C:$C,$B$5,Database!$A:$A,B107),SUMIFS(Database!$G:$G,Database!$C:$C,$B$5,Database!$A:$A,B107))),IF($B$4="By Field",IF($B$6="Oil/Condensate",SUMIFS(Database!$E:$E,Database!$B:$B,$B$5,Database!$A:$A,B107),IF($B$6="Gas",SUMIFS(Database!$F:$F,Database!$B:$B,$B$5,Database!$A:$A,B107),SUMIFS(Database!$G:$G,Database!$B:$B,$B$5,Database!$A:$A,B107))),IF($B$6="Oil/Condensate",SUMIFS(Database!$E:$E,Database!$A:$A,B107),IF($B$6="Gas",SUMIFS(Database!$F:$F,Database!$A:$A,B107),SUMIFS(Database!$G:$G,Database!$A:$A,B107))))))</f>
        <v>#N/A</v>
      </c>
      <c r="D107" s="17">
        <f t="shared" si="8"/>
        <v>52.339705948432382</v>
      </c>
      <c r="E107" s="18">
        <f t="shared" si="9"/>
        <v>1.5701911784529714</v>
      </c>
      <c r="F107" s="17">
        <f t="shared" si="11"/>
        <v>1818.6095819001303</v>
      </c>
    </row>
    <row r="108" spans="1:6" x14ac:dyDescent="0.3">
      <c r="A108" s="15">
        <v>84</v>
      </c>
      <c r="B108" s="16">
        <f t="shared" si="10"/>
        <v>47848</v>
      </c>
      <c r="C108" s="17" t="e">
        <f>IF(A108&gt;$E$5,NA(),IF($B$4="Single Well",IF($B$6="Oil/Condensate",SUMIFS(Database!$E:$E,Database!$C:$C,$B$5,Database!$A:$A,B108),IF($B$6="Gas",SUMIFS(Database!$F:$F,Database!$C:$C,$B$5,Database!$A:$A,B108),SUMIFS(Database!$G:$G,Database!$C:$C,$B$5,Database!$A:$A,B108))),IF($B$4="By Field",IF($B$6="Oil/Condensate",SUMIFS(Database!$E:$E,Database!$B:$B,$B$5,Database!$A:$A,B108),IF($B$6="Gas",SUMIFS(Database!$F:$F,Database!$B:$B,$B$5,Database!$A:$A,B108),SUMIFS(Database!$G:$G,Database!$B:$B,$B$5,Database!$A:$A,B108))),IF($B$6="Oil/Condensate",SUMIFS(Database!$E:$E,Database!$A:$A,B108),IF($B$6="Gas",SUMIFS(Database!$F:$F,Database!$A:$A,B108),SUMIFS(Database!$G:$G,Database!$A:$A,B108))))))</f>
        <v>#N/A</v>
      </c>
      <c r="D108" s="17" t="e">
        <f t="shared" si="8"/>
        <v>#N/A</v>
      </c>
      <c r="E108" s="18">
        <f t="shared" si="9"/>
        <v>0</v>
      </c>
      <c r="F108" s="17">
        <f t="shared" si="11"/>
        <v>1818.6095819001303</v>
      </c>
    </row>
    <row r="109" spans="1:6" x14ac:dyDescent="0.3">
      <c r="A109" s="15">
        <v>85</v>
      </c>
      <c r="B109" s="16">
        <f t="shared" si="10"/>
        <v>47879</v>
      </c>
      <c r="C109" s="17" t="e">
        <f>IF(A109&gt;$E$5,NA(),IF($B$4="Single Well",IF($B$6="Oil/Condensate",SUMIFS(Database!$E:$E,Database!$C:$C,$B$5,Database!$A:$A,B109),IF($B$6="Gas",SUMIFS(Database!$F:$F,Database!$C:$C,$B$5,Database!$A:$A,B109),SUMIFS(Database!$G:$G,Database!$C:$C,$B$5,Database!$A:$A,B109))),IF($B$4="By Field",IF($B$6="Oil/Condensate",SUMIFS(Database!$E:$E,Database!$B:$B,$B$5,Database!$A:$A,B109),IF($B$6="Gas",SUMIFS(Database!$F:$F,Database!$B:$B,$B$5,Database!$A:$A,B109),SUMIFS(Database!$G:$G,Database!$B:$B,$B$5,Database!$A:$A,B109))),IF($B$6="Oil/Condensate",SUMIFS(Database!$E:$E,Database!$A:$A,B109),IF($B$6="Gas",SUMIFS(Database!$F:$F,Database!$A:$A,B109),SUMIFS(Database!$G:$G,Database!$A:$A,B109))))))</f>
        <v>#N/A</v>
      </c>
      <c r="D109" s="17" t="e">
        <f t="shared" si="8"/>
        <v>#N/A</v>
      </c>
      <c r="E109" s="18">
        <f t="shared" si="9"/>
        <v>0</v>
      </c>
      <c r="F109" s="17">
        <f t="shared" si="11"/>
        <v>1818.6095819001303</v>
      </c>
    </row>
    <row r="110" spans="1:6" x14ac:dyDescent="0.3">
      <c r="A110" s="15">
        <v>86</v>
      </c>
      <c r="B110" s="16">
        <f t="shared" si="10"/>
        <v>47907</v>
      </c>
      <c r="C110" s="17" t="e">
        <f>IF(A110&gt;$E$5,NA(),IF($B$4="Single Well",IF($B$6="Oil/Condensate",SUMIFS(Database!$E:$E,Database!$C:$C,$B$5,Database!$A:$A,B110),IF($B$6="Gas",SUMIFS(Database!$F:$F,Database!$C:$C,$B$5,Database!$A:$A,B110),SUMIFS(Database!$G:$G,Database!$C:$C,$B$5,Database!$A:$A,B110))),IF($B$4="By Field",IF($B$6="Oil/Condensate",SUMIFS(Database!$E:$E,Database!$B:$B,$B$5,Database!$A:$A,B110),IF($B$6="Gas",SUMIFS(Database!$F:$F,Database!$B:$B,$B$5,Database!$A:$A,B110),SUMIFS(Database!$G:$G,Database!$B:$B,$B$5,Database!$A:$A,B110))),IF($B$6="Oil/Condensate",SUMIFS(Database!$E:$E,Database!$A:$A,B110),IF($B$6="Gas",SUMIFS(Database!$F:$F,Database!$A:$A,B110),SUMIFS(Database!$G:$G,Database!$A:$A,B110))))))</f>
        <v>#N/A</v>
      </c>
      <c r="D110" s="17" t="e">
        <f t="shared" si="8"/>
        <v>#N/A</v>
      </c>
      <c r="E110" s="18">
        <f t="shared" si="9"/>
        <v>0</v>
      </c>
      <c r="F110" s="17">
        <f t="shared" si="11"/>
        <v>1818.6095819001303</v>
      </c>
    </row>
    <row r="111" spans="1:6" x14ac:dyDescent="0.3">
      <c r="A111" s="15">
        <v>87</v>
      </c>
      <c r="B111" s="16">
        <f t="shared" si="10"/>
        <v>47938</v>
      </c>
      <c r="C111" s="17" t="e">
        <f>IF(A111&gt;$E$5,NA(),IF($B$4="Single Well",IF($B$6="Oil/Condensate",SUMIFS(Database!$E:$E,Database!$C:$C,$B$5,Database!$A:$A,B111),IF($B$6="Gas",SUMIFS(Database!$F:$F,Database!$C:$C,$B$5,Database!$A:$A,B111),SUMIFS(Database!$G:$G,Database!$C:$C,$B$5,Database!$A:$A,B111))),IF($B$4="By Field",IF($B$6="Oil/Condensate",SUMIFS(Database!$E:$E,Database!$B:$B,$B$5,Database!$A:$A,B111),IF($B$6="Gas",SUMIFS(Database!$F:$F,Database!$B:$B,$B$5,Database!$A:$A,B111),SUMIFS(Database!$G:$G,Database!$B:$B,$B$5,Database!$A:$A,B111))),IF($B$6="Oil/Condensate",SUMIFS(Database!$E:$E,Database!$A:$A,B111),IF($B$6="Gas",SUMIFS(Database!$F:$F,Database!$A:$A,B111),SUMIFS(Database!$G:$G,Database!$A:$A,B111))))))</f>
        <v>#N/A</v>
      </c>
      <c r="D111" s="17" t="e">
        <f t="shared" si="8"/>
        <v>#N/A</v>
      </c>
      <c r="E111" s="18">
        <f t="shared" si="9"/>
        <v>0</v>
      </c>
      <c r="F111" s="17">
        <f t="shared" si="11"/>
        <v>1818.6095819001303</v>
      </c>
    </row>
    <row r="112" spans="1:6" x14ac:dyDescent="0.3">
      <c r="A112" s="15">
        <v>88</v>
      </c>
      <c r="B112" s="16">
        <f t="shared" si="10"/>
        <v>47968</v>
      </c>
      <c r="C112" s="17" t="e">
        <f>IF(A112&gt;$E$5,NA(),IF($B$4="Single Well",IF($B$6="Oil/Condensate",SUMIFS(Database!$E:$E,Database!$C:$C,$B$5,Database!$A:$A,B112),IF($B$6="Gas",SUMIFS(Database!$F:$F,Database!$C:$C,$B$5,Database!$A:$A,B112),SUMIFS(Database!$G:$G,Database!$C:$C,$B$5,Database!$A:$A,B112))),IF($B$4="By Field",IF($B$6="Oil/Condensate",SUMIFS(Database!$E:$E,Database!$B:$B,$B$5,Database!$A:$A,B112),IF($B$6="Gas",SUMIFS(Database!$F:$F,Database!$B:$B,$B$5,Database!$A:$A,B112),SUMIFS(Database!$G:$G,Database!$B:$B,$B$5,Database!$A:$A,B112))),IF($B$6="Oil/Condensate",SUMIFS(Database!$E:$E,Database!$A:$A,B112),IF($B$6="Gas",SUMIFS(Database!$F:$F,Database!$A:$A,B112),SUMIFS(Database!$G:$G,Database!$A:$A,B112))))))</f>
        <v>#N/A</v>
      </c>
      <c r="D112" s="17" t="e">
        <f t="shared" si="8"/>
        <v>#N/A</v>
      </c>
      <c r="E112" s="18">
        <f t="shared" si="9"/>
        <v>0</v>
      </c>
      <c r="F112" s="17">
        <f t="shared" si="11"/>
        <v>1818.6095819001303</v>
      </c>
    </row>
    <row r="113" spans="1:6" x14ac:dyDescent="0.3">
      <c r="A113" s="15">
        <v>89</v>
      </c>
      <c r="B113" s="16">
        <f t="shared" si="10"/>
        <v>47999</v>
      </c>
      <c r="C113" s="17" t="e">
        <f>IF(A113&gt;$E$5,NA(),IF($B$4="Single Well",IF($B$6="Oil/Condensate",SUMIFS(Database!$E:$E,Database!$C:$C,$B$5,Database!$A:$A,B113),IF($B$6="Gas",SUMIFS(Database!$F:$F,Database!$C:$C,$B$5,Database!$A:$A,B113),SUMIFS(Database!$G:$G,Database!$C:$C,$B$5,Database!$A:$A,B113))),IF($B$4="By Field",IF($B$6="Oil/Condensate",SUMIFS(Database!$E:$E,Database!$B:$B,$B$5,Database!$A:$A,B113),IF($B$6="Gas",SUMIFS(Database!$F:$F,Database!$B:$B,$B$5,Database!$A:$A,B113),SUMIFS(Database!$G:$G,Database!$B:$B,$B$5,Database!$A:$A,B113))),IF($B$6="Oil/Condensate",SUMIFS(Database!$E:$E,Database!$A:$A,B113),IF($B$6="Gas",SUMIFS(Database!$F:$F,Database!$A:$A,B113),SUMIFS(Database!$G:$G,Database!$A:$A,B113))))))</f>
        <v>#N/A</v>
      </c>
      <c r="D113" s="17" t="e">
        <f t="shared" si="8"/>
        <v>#N/A</v>
      </c>
      <c r="E113" s="18">
        <f t="shared" si="9"/>
        <v>0</v>
      </c>
      <c r="F113" s="17">
        <f t="shared" si="11"/>
        <v>1818.6095819001303</v>
      </c>
    </row>
    <row r="114" spans="1:6" x14ac:dyDescent="0.3">
      <c r="A114" s="15">
        <v>90</v>
      </c>
      <c r="B114" s="16">
        <f t="shared" si="10"/>
        <v>48029</v>
      </c>
      <c r="C114" s="17" t="e">
        <f>IF(A114&gt;$E$5,NA(),IF($B$4="Single Well",IF($B$6="Oil/Condensate",SUMIFS(Database!$E:$E,Database!$C:$C,$B$5,Database!$A:$A,B114),IF($B$6="Gas",SUMIFS(Database!$F:$F,Database!$C:$C,$B$5,Database!$A:$A,B114),SUMIFS(Database!$G:$G,Database!$C:$C,$B$5,Database!$A:$A,B114))),IF($B$4="By Field",IF($B$6="Oil/Condensate",SUMIFS(Database!$E:$E,Database!$B:$B,$B$5,Database!$A:$A,B114),IF($B$6="Gas",SUMIFS(Database!$F:$F,Database!$B:$B,$B$5,Database!$A:$A,B114),SUMIFS(Database!$G:$G,Database!$B:$B,$B$5,Database!$A:$A,B114))),IF($B$6="Oil/Condensate",SUMIFS(Database!$E:$E,Database!$A:$A,B114),IF($B$6="Gas",SUMIFS(Database!$F:$F,Database!$A:$A,B114),SUMIFS(Database!$G:$G,Database!$A:$A,B114))))))</f>
        <v>#N/A</v>
      </c>
      <c r="D114" s="17" t="e">
        <f t="shared" si="8"/>
        <v>#N/A</v>
      </c>
      <c r="E114" s="18">
        <f t="shared" si="9"/>
        <v>0</v>
      </c>
      <c r="F114" s="17">
        <f t="shared" si="11"/>
        <v>1818.6095819001303</v>
      </c>
    </row>
    <row r="115" spans="1:6" x14ac:dyDescent="0.3">
      <c r="A115" s="15">
        <v>91</v>
      </c>
      <c r="B115" s="16">
        <f t="shared" si="10"/>
        <v>48060</v>
      </c>
      <c r="C115" s="17" t="e">
        <f>IF(A115&gt;$E$5,NA(),IF($B$4="Single Well",IF($B$6="Oil/Condensate",SUMIFS(Database!$E:$E,Database!$C:$C,$B$5,Database!$A:$A,B115),IF($B$6="Gas",SUMIFS(Database!$F:$F,Database!$C:$C,$B$5,Database!$A:$A,B115),SUMIFS(Database!$G:$G,Database!$C:$C,$B$5,Database!$A:$A,B115))),IF($B$4="By Field",IF($B$6="Oil/Condensate",SUMIFS(Database!$E:$E,Database!$B:$B,$B$5,Database!$A:$A,B115),IF($B$6="Gas",SUMIFS(Database!$F:$F,Database!$B:$B,$B$5,Database!$A:$A,B115),SUMIFS(Database!$G:$G,Database!$B:$B,$B$5,Database!$A:$A,B115))),IF($B$6="Oil/Condensate",SUMIFS(Database!$E:$E,Database!$A:$A,B115),IF($B$6="Gas",SUMIFS(Database!$F:$F,Database!$A:$A,B115),SUMIFS(Database!$G:$G,Database!$A:$A,B115))))))</f>
        <v>#N/A</v>
      </c>
      <c r="D115" s="17" t="e">
        <f t="shared" si="8"/>
        <v>#N/A</v>
      </c>
      <c r="E115" s="18">
        <f t="shared" si="9"/>
        <v>0</v>
      </c>
      <c r="F115" s="17">
        <f t="shared" si="11"/>
        <v>1818.6095819001303</v>
      </c>
    </row>
    <row r="116" spans="1:6" x14ac:dyDescent="0.3">
      <c r="A116" s="15">
        <v>92</v>
      </c>
      <c r="B116" s="16">
        <f t="shared" si="10"/>
        <v>48091</v>
      </c>
      <c r="C116" s="17" t="e">
        <f>IF(A116&gt;$E$5,NA(),IF($B$4="Single Well",IF($B$6="Oil/Condensate",SUMIFS(Database!$E:$E,Database!$C:$C,$B$5,Database!$A:$A,B116),IF($B$6="Gas",SUMIFS(Database!$F:$F,Database!$C:$C,$B$5,Database!$A:$A,B116),SUMIFS(Database!$G:$G,Database!$C:$C,$B$5,Database!$A:$A,B116))),IF($B$4="By Field",IF($B$6="Oil/Condensate",SUMIFS(Database!$E:$E,Database!$B:$B,$B$5,Database!$A:$A,B116),IF($B$6="Gas",SUMIFS(Database!$F:$F,Database!$B:$B,$B$5,Database!$A:$A,B116),SUMIFS(Database!$G:$G,Database!$B:$B,$B$5,Database!$A:$A,B116))),IF($B$6="Oil/Condensate",SUMIFS(Database!$E:$E,Database!$A:$A,B116),IF($B$6="Gas",SUMIFS(Database!$F:$F,Database!$A:$A,B116),SUMIFS(Database!$G:$G,Database!$A:$A,B116))))))</f>
        <v>#N/A</v>
      </c>
      <c r="D116" s="17" t="e">
        <f t="shared" si="8"/>
        <v>#N/A</v>
      </c>
      <c r="E116" s="18">
        <f t="shared" si="9"/>
        <v>0</v>
      </c>
      <c r="F116" s="17">
        <f t="shared" si="11"/>
        <v>1818.6095819001303</v>
      </c>
    </row>
    <row r="117" spans="1:6" x14ac:dyDescent="0.3">
      <c r="A117" s="15">
        <v>93</v>
      </c>
      <c r="B117" s="16">
        <f t="shared" si="10"/>
        <v>48121</v>
      </c>
      <c r="C117" s="17" t="e">
        <f>IF(A117&gt;$E$5,NA(),IF($B$4="Single Well",IF($B$6="Oil/Condensate",SUMIFS(Database!$E:$E,Database!$C:$C,$B$5,Database!$A:$A,B117),IF($B$6="Gas",SUMIFS(Database!$F:$F,Database!$C:$C,$B$5,Database!$A:$A,B117),SUMIFS(Database!$G:$G,Database!$C:$C,$B$5,Database!$A:$A,B117))),IF($B$4="By Field",IF($B$6="Oil/Condensate",SUMIFS(Database!$E:$E,Database!$B:$B,$B$5,Database!$A:$A,B117),IF($B$6="Gas",SUMIFS(Database!$F:$F,Database!$B:$B,$B$5,Database!$A:$A,B117),SUMIFS(Database!$G:$G,Database!$B:$B,$B$5,Database!$A:$A,B117))),IF($B$6="Oil/Condensate",SUMIFS(Database!$E:$E,Database!$A:$A,B117),IF($B$6="Gas",SUMIFS(Database!$F:$F,Database!$A:$A,B117),SUMIFS(Database!$G:$G,Database!$A:$A,B117))))))</f>
        <v>#N/A</v>
      </c>
      <c r="D117" s="17" t="e">
        <f t="shared" si="8"/>
        <v>#N/A</v>
      </c>
      <c r="E117" s="18">
        <f t="shared" si="9"/>
        <v>0</v>
      </c>
      <c r="F117" s="17">
        <f t="shared" si="11"/>
        <v>1818.6095819001303</v>
      </c>
    </row>
    <row r="118" spans="1:6" x14ac:dyDescent="0.3">
      <c r="A118" s="15">
        <v>94</v>
      </c>
      <c r="B118" s="16">
        <f t="shared" si="10"/>
        <v>48152</v>
      </c>
      <c r="C118" s="17" t="e">
        <f>IF(A118&gt;$E$5,NA(),IF($B$4="Single Well",IF($B$6="Oil/Condensate",SUMIFS(Database!$E:$E,Database!$C:$C,$B$5,Database!$A:$A,B118),IF($B$6="Gas",SUMIFS(Database!$F:$F,Database!$C:$C,$B$5,Database!$A:$A,B118),SUMIFS(Database!$G:$G,Database!$C:$C,$B$5,Database!$A:$A,B118))),IF($B$4="By Field",IF($B$6="Oil/Condensate",SUMIFS(Database!$E:$E,Database!$B:$B,$B$5,Database!$A:$A,B118),IF($B$6="Gas",SUMIFS(Database!$F:$F,Database!$B:$B,$B$5,Database!$A:$A,B118),SUMIFS(Database!$G:$G,Database!$B:$B,$B$5,Database!$A:$A,B118))),IF($B$6="Oil/Condensate",SUMIFS(Database!$E:$E,Database!$A:$A,B118),IF($B$6="Gas",SUMIFS(Database!$F:$F,Database!$A:$A,B118),SUMIFS(Database!$G:$G,Database!$A:$A,B118))))))</f>
        <v>#N/A</v>
      </c>
      <c r="D118" s="17" t="e">
        <f t="shared" si="8"/>
        <v>#N/A</v>
      </c>
      <c r="E118" s="18">
        <f t="shared" si="9"/>
        <v>0</v>
      </c>
      <c r="F118" s="17">
        <f t="shared" si="11"/>
        <v>1818.6095819001303</v>
      </c>
    </row>
    <row r="119" spans="1:6" x14ac:dyDescent="0.3">
      <c r="A119" s="15">
        <v>95</v>
      </c>
      <c r="B119" s="16">
        <f t="shared" si="10"/>
        <v>48182</v>
      </c>
      <c r="C119" s="17" t="e">
        <f>IF(A119&gt;$E$5,NA(),IF($B$4="Single Well",IF($B$6="Oil/Condensate",SUMIFS(Database!$E:$E,Database!$C:$C,$B$5,Database!$A:$A,B119),IF($B$6="Gas",SUMIFS(Database!$F:$F,Database!$C:$C,$B$5,Database!$A:$A,B119),SUMIFS(Database!$G:$G,Database!$C:$C,$B$5,Database!$A:$A,B119))),IF($B$4="By Field",IF($B$6="Oil/Condensate",SUMIFS(Database!$E:$E,Database!$B:$B,$B$5,Database!$A:$A,B119),IF($B$6="Gas",SUMIFS(Database!$F:$F,Database!$B:$B,$B$5,Database!$A:$A,B119),SUMIFS(Database!$G:$G,Database!$B:$B,$B$5,Database!$A:$A,B119))),IF($B$6="Oil/Condensate",SUMIFS(Database!$E:$E,Database!$A:$A,B119),IF($B$6="Gas",SUMIFS(Database!$F:$F,Database!$A:$A,B119),SUMIFS(Database!$G:$G,Database!$A:$A,B119))))))</f>
        <v>#N/A</v>
      </c>
      <c r="D119" s="17" t="e">
        <f t="shared" si="8"/>
        <v>#N/A</v>
      </c>
      <c r="E119" s="18">
        <f t="shared" si="9"/>
        <v>0</v>
      </c>
      <c r="F119" s="17">
        <f t="shared" si="11"/>
        <v>1818.6095819001303</v>
      </c>
    </row>
    <row r="120" spans="1:6" x14ac:dyDescent="0.3">
      <c r="A120" s="15">
        <v>96</v>
      </c>
      <c r="B120" s="16">
        <f t="shared" si="10"/>
        <v>48213</v>
      </c>
      <c r="C120" s="17" t="e">
        <f>IF(A120&gt;$E$5,NA(),IF($B$4="Single Well",IF($B$6="Oil/Condensate",SUMIFS(Database!$E:$E,Database!$C:$C,$B$5,Database!$A:$A,B120),IF($B$6="Gas",SUMIFS(Database!$F:$F,Database!$C:$C,$B$5,Database!$A:$A,B120),SUMIFS(Database!$G:$G,Database!$C:$C,$B$5,Database!$A:$A,B120))),IF($B$4="By Field",IF($B$6="Oil/Condensate",SUMIFS(Database!$E:$E,Database!$B:$B,$B$5,Database!$A:$A,B120),IF($B$6="Gas",SUMIFS(Database!$F:$F,Database!$B:$B,$B$5,Database!$A:$A,B120),SUMIFS(Database!$G:$G,Database!$B:$B,$B$5,Database!$A:$A,B120))),IF($B$6="Oil/Condensate",SUMIFS(Database!$E:$E,Database!$A:$A,B120),IF($B$6="Gas",SUMIFS(Database!$F:$F,Database!$A:$A,B120),SUMIFS(Database!$G:$G,Database!$A:$A,B120))))))</f>
        <v>#N/A</v>
      </c>
      <c r="D120" s="17" t="e">
        <f t="shared" si="8"/>
        <v>#N/A</v>
      </c>
      <c r="E120" s="18">
        <f t="shared" si="9"/>
        <v>0</v>
      </c>
      <c r="F120" s="17">
        <f t="shared" si="11"/>
        <v>1818.6095819001303</v>
      </c>
    </row>
    <row r="121" spans="1:6" x14ac:dyDescent="0.3">
      <c r="A121" s="15">
        <v>97</v>
      </c>
      <c r="B121" s="16">
        <f t="shared" si="10"/>
        <v>48244</v>
      </c>
      <c r="C121" s="17" t="e">
        <f>IF(A121&gt;$E$5,NA(),IF($B$4="Single Well",IF($B$6="Oil/Condensate",SUMIFS(Database!$E:$E,Database!$C:$C,$B$5,Database!$A:$A,B121),IF($B$6="Gas",SUMIFS(Database!$F:$F,Database!$C:$C,$B$5,Database!$A:$A,B121),SUMIFS(Database!$G:$G,Database!$C:$C,$B$5,Database!$A:$A,B121))),IF($B$4="By Field",IF($B$6="Oil/Condensate",SUMIFS(Database!$E:$E,Database!$B:$B,$B$5,Database!$A:$A,B121),IF($B$6="Gas",SUMIFS(Database!$F:$F,Database!$B:$B,$B$5,Database!$A:$A,B121),SUMIFS(Database!$G:$G,Database!$B:$B,$B$5,Database!$A:$A,B121))),IF($B$6="Oil/Condensate",SUMIFS(Database!$E:$E,Database!$A:$A,B121),IF($B$6="Gas",SUMIFS(Database!$F:$F,Database!$A:$A,B121),SUMIFS(Database!$G:$G,Database!$A:$A,B121))))))</f>
        <v>#N/A</v>
      </c>
      <c r="D121" s="17" t="e">
        <f t="shared" ref="D121:D152" si="12">IF(A121&lt;=$E$5,NA(),IF(A121&gt;$E$5+$B$14,NA(),IFERROR(IF(IF($B$7="Exponential",$B$10*EXP(-$B$11*(A121-$E$5)),IF($B$7="Hyperbolic",IF($B$12&lt;=0,$B$10*EXP(-$B$11*(A121-$E$5)),$B$10/(1+$B$12*$B$11*(A121-$E$5))^(1/$B$12)),IF($B$7="Harmonic",$B$10/(1+$B$11*(A121-$E$5)),IF($B$7="Linear",MAX(0,$B$10-$B$13*(A121-$E$5)),NA()))))&lt;$B$15,NA(),IF($B$7="Exponential",$B$10*EXP(-$B$11*(A121-$E$5)),IF($B$7="Hyperbolic",IF($B$12&lt;=0,$B$10*EXP(-$B$11*(A121-$E$5)),$B$10/(1+$B$12*$B$11*(A121-$E$5))^(1/$B$12)),IF($B$7="Harmonic",$B$10/(1+$B$11*(A121-$E$5)),IF($B$7="Linear",MAX(0,$B$10-$B$13*(A121-$E$5)),NA()))))),NA())))</f>
        <v>#N/A</v>
      </c>
      <c r="E121" s="18">
        <f t="shared" ref="E121:E152" si="13">IF(A121&lt;=$E$5,IFERROR(C121*DAY(EOMONTH(B121,0))/1000,0),IFERROR(D121*DAY(EOMONTH(B121,0))/1000,0))</f>
        <v>0</v>
      </c>
      <c r="F121" s="17">
        <f t="shared" si="11"/>
        <v>1818.6095819001303</v>
      </c>
    </row>
    <row r="122" spans="1:6" x14ac:dyDescent="0.3">
      <c r="A122" s="15">
        <v>98</v>
      </c>
      <c r="B122" s="16">
        <f t="shared" ref="B122:B153" si="14">EOMONTH(B121,1)</f>
        <v>48273</v>
      </c>
      <c r="C122" s="17" t="e">
        <f>IF(A122&gt;$E$5,NA(),IF($B$4="Single Well",IF($B$6="Oil/Condensate",SUMIFS(Database!$E:$E,Database!$C:$C,$B$5,Database!$A:$A,B122),IF($B$6="Gas",SUMIFS(Database!$F:$F,Database!$C:$C,$B$5,Database!$A:$A,B122),SUMIFS(Database!$G:$G,Database!$C:$C,$B$5,Database!$A:$A,B122))),IF($B$4="By Field",IF($B$6="Oil/Condensate",SUMIFS(Database!$E:$E,Database!$B:$B,$B$5,Database!$A:$A,B122),IF($B$6="Gas",SUMIFS(Database!$F:$F,Database!$B:$B,$B$5,Database!$A:$A,B122),SUMIFS(Database!$G:$G,Database!$B:$B,$B$5,Database!$A:$A,B122))),IF($B$6="Oil/Condensate",SUMIFS(Database!$E:$E,Database!$A:$A,B122),IF($B$6="Gas",SUMIFS(Database!$F:$F,Database!$A:$A,B122),SUMIFS(Database!$G:$G,Database!$A:$A,B122))))))</f>
        <v>#N/A</v>
      </c>
      <c r="D122" s="17" t="e">
        <f t="shared" si="12"/>
        <v>#N/A</v>
      </c>
      <c r="E122" s="18">
        <f t="shared" si="13"/>
        <v>0</v>
      </c>
      <c r="F122" s="17">
        <f t="shared" ref="F122:F153" si="15">F121+E122</f>
        <v>1818.6095819001303</v>
      </c>
    </row>
    <row r="123" spans="1:6" x14ac:dyDescent="0.3">
      <c r="A123" s="15">
        <v>99</v>
      </c>
      <c r="B123" s="16">
        <f t="shared" si="14"/>
        <v>48304</v>
      </c>
      <c r="C123" s="17" t="e">
        <f>IF(A123&gt;$E$5,NA(),IF($B$4="Single Well",IF($B$6="Oil/Condensate",SUMIFS(Database!$E:$E,Database!$C:$C,$B$5,Database!$A:$A,B123),IF($B$6="Gas",SUMIFS(Database!$F:$F,Database!$C:$C,$B$5,Database!$A:$A,B123),SUMIFS(Database!$G:$G,Database!$C:$C,$B$5,Database!$A:$A,B123))),IF($B$4="By Field",IF($B$6="Oil/Condensate",SUMIFS(Database!$E:$E,Database!$B:$B,$B$5,Database!$A:$A,B123),IF($B$6="Gas",SUMIFS(Database!$F:$F,Database!$B:$B,$B$5,Database!$A:$A,B123),SUMIFS(Database!$G:$G,Database!$B:$B,$B$5,Database!$A:$A,B123))),IF($B$6="Oil/Condensate",SUMIFS(Database!$E:$E,Database!$A:$A,B123),IF($B$6="Gas",SUMIFS(Database!$F:$F,Database!$A:$A,B123),SUMIFS(Database!$G:$G,Database!$A:$A,B123))))))</f>
        <v>#N/A</v>
      </c>
      <c r="D123" s="17" t="e">
        <f t="shared" si="12"/>
        <v>#N/A</v>
      </c>
      <c r="E123" s="18">
        <f t="shared" si="13"/>
        <v>0</v>
      </c>
      <c r="F123" s="17">
        <f t="shared" si="15"/>
        <v>1818.6095819001303</v>
      </c>
    </row>
    <row r="124" spans="1:6" x14ac:dyDescent="0.3">
      <c r="A124" s="15">
        <v>100</v>
      </c>
      <c r="B124" s="16">
        <f t="shared" si="14"/>
        <v>48334</v>
      </c>
      <c r="C124" s="17" t="e">
        <f>IF(A124&gt;$E$5,NA(),IF($B$4="Single Well",IF($B$6="Oil/Condensate",SUMIFS(Database!$E:$E,Database!$C:$C,$B$5,Database!$A:$A,B124),IF($B$6="Gas",SUMIFS(Database!$F:$F,Database!$C:$C,$B$5,Database!$A:$A,B124),SUMIFS(Database!$G:$G,Database!$C:$C,$B$5,Database!$A:$A,B124))),IF($B$4="By Field",IF($B$6="Oil/Condensate",SUMIFS(Database!$E:$E,Database!$B:$B,$B$5,Database!$A:$A,B124),IF($B$6="Gas",SUMIFS(Database!$F:$F,Database!$B:$B,$B$5,Database!$A:$A,B124),SUMIFS(Database!$G:$G,Database!$B:$B,$B$5,Database!$A:$A,B124))),IF($B$6="Oil/Condensate",SUMIFS(Database!$E:$E,Database!$A:$A,B124),IF($B$6="Gas",SUMIFS(Database!$F:$F,Database!$A:$A,B124),SUMIFS(Database!$G:$G,Database!$A:$A,B124))))))</f>
        <v>#N/A</v>
      </c>
      <c r="D124" s="17" t="e">
        <f t="shared" si="12"/>
        <v>#N/A</v>
      </c>
      <c r="E124" s="18">
        <f t="shared" si="13"/>
        <v>0</v>
      </c>
      <c r="F124" s="17">
        <f t="shared" si="15"/>
        <v>1818.6095819001303</v>
      </c>
    </row>
    <row r="125" spans="1:6" x14ac:dyDescent="0.3">
      <c r="A125" s="15">
        <v>101</v>
      </c>
      <c r="B125" s="16">
        <f t="shared" si="14"/>
        <v>48365</v>
      </c>
      <c r="C125" s="17" t="e">
        <f>IF(A125&gt;$E$5,NA(),IF($B$4="Single Well",IF($B$6="Oil/Condensate",SUMIFS(Database!$E:$E,Database!$C:$C,$B$5,Database!$A:$A,B125),IF($B$6="Gas",SUMIFS(Database!$F:$F,Database!$C:$C,$B$5,Database!$A:$A,B125),SUMIFS(Database!$G:$G,Database!$C:$C,$B$5,Database!$A:$A,B125))),IF($B$4="By Field",IF($B$6="Oil/Condensate",SUMIFS(Database!$E:$E,Database!$B:$B,$B$5,Database!$A:$A,B125),IF($B$6="Gas",SUMIFS(Database!$F:$F,Database!$B:$B,$B$5,Database!$A:$A,B125),SUMIFS(Database!$G:$G,Database!$B:$B,$B$5,Database!$A:$A,B125))),IF($B$6="Oil/Condensate",SUMIFS(Database!$E:$E,Database!$A:$A,B125),IF($B$6="Gas",SUMIFS(Database!$F:$F,Database!$A:$A,B125),SUMIFS(Database!$G:$G,Database!$A:$A,B125))))))</f>
        <v>#N/A</v>
      </c>
      <c r="D125" s="17" t="e">
        <f t="shared" si="12"/>
        <v>#N/A</v>
      </c>
      <c r="E125" s="18">
        <f t="shared" si="13"/>
        <v>0</v>
      </c>
      <c r="F125" s="17">
        <f t="shared" si="15"/>
        <v>1818.6095819001303</v>
      </c>
    </row>
    <row r="126" spans="1:6" x14ac:dyDescent="0.3">
      <c r="A126" s="15">
        <v>102</v>
      </c>
      <c r="B126" s="16">
        <f t="shared" si="14"/>
        <v>48395</v>
      </c>
      <c r="C126" s="17" t="e">
        <f>IF(A126&gt;$E$5,NA(),IF($B$4="Single Well",IF($B$6="Oil/Condensate",SUMIFS(Database!$E:$E,Database!$C:$C,$B$5,Database!$A:$A,B126),IF($B$6="Gas",SUMIFS(Database!$F:$F,Database!$C:$C,$B$5,Database!$A:$A,B126),SUMIFS(Database!$G:$G,Database!$C:$C,$B$5,Database!$A:$A,B126))),IF($B$4="By Field",IF($B$6="Oil/Condensate",SUMIFS(Database!$E:$E,Database!$B:$B,$B$5,Database!$A:$A,B126),IF($B$6="Gas",SUMIFS(Database!$F:$F,Database!$B:$B,$B$5,Database!$A:$A,B126),SUMIFS(Database!$G:$G,Database!$B:$B,$B$5,Database!$A:$A,B126))),IF($B$6="Oil/Condensate",SUMIFS(Database!$E:$E,Database!$A:$A,B126),IF($B$6="Gas",SUMIFS(Database!$F:$F,Database!$A:$A,B126),SUMIFS(Database!$G:$G,Database!$A:$A,B126))))))</f>
        <v>#N/A</v>
      </c>
      <c r="D126" s="17" t="e">
        <f t="shared" si="12"/>
        <v>#N/A</v>
      </c>
      <c r="E126" s="18">
        <f t="shared" si="13"/>
        <v>0</v>
      </c>
      <c r="F126" s="17">
        <f t="shared" si="15"/>
        <v>1818.6095819001303</v>
      </c>
    </row>
    <row r="127" spans="1:6" x14ac:dyDescent="0.3">
      <c r="A127" s="15">
        <v>103</v>
      </c>
      <c r="B127" s="16">
        <f t="shared" si="14"/>
        <v>48426</v>
      </c>
      <c r="C127" s="17" t="e">
        <f>IF(A127&gt;$E$5,NA(),IF($B$4="Single Well",IF($B$6="Oil/Condensate",SUMIFS(Database!$E:$E,Database!$C:$C,$B$5,Database!$A:$A,B127),IF($B$6="Gas",SUMIFS(Database!$F:$F,Database!$C:$C,$B$5,Database!$A:$A,B127),SUMIFS(Database!$G:$G,Database!$C:$C,$B$5,Database!$A:$A,B127))),IF($B$4="By Field",IF($B$6="Oil/Condensate",SUMIFS(Database!$E:$E,Database!$B:$B,$B$5,Database!$A:$A,B127),IF($B$6="Gas",SUMIFS(Database!$F:$F,Database!$B:$B,$B$5,Database!$A:$A,B127),SUMIFS(Database!$G:$G,Database!$B:$B,$B$5,Database!$A:$A,B127))),IF($B$6="Oil/Condensate",SUMIFS(Database!$E:$E,Database!$A:$A,B127),IF($B$6="Gas",SUMIFS(Database!$F:$F,Database!$A:$A,B127),SUMIFS(Database!$G:$G,Database!$A:$A,B127))))))</f>
        <v>#N/A</v>
      </c>
      <c r="D127" s="17" t="e">
        <f t="shared" si="12"/>
        <v>#N/A</v>
      </c>
      <c r="E127" s="18">
        <f t="shared" si="13"/>
        <v>0</v>
      </c>
      <c r="F127" s="17">
        <f t="shared" si="15"/>
        <v>1818.6095819001303</v>
      </c>
    </row>
    <row r="128" spans="1:6" x14ac:dyDescent="0.3">
      <c r="A128" s="15">
        <v>104</v>
      </c>
      <c r="B128" s="16">
        <f t="shared" si="14"/>
        <v>48457</v>
      </c>
      <c r="C128" s="17" t="e">
        <f>IF(A128&gt;$E$5,NA(),IF($B$4="Single Well",IF($B$6="Oil/Condensate",SUMIFS(Database!$E:$E,Database!$C:$C,$B$5,Database!$A:$A,B128),IF($B$6="Gas",SUMIFS(Database!$F:$F,Database!$C:$C,$B$5,Database!$A:$A,B128),SUMIFS(Database!$G:$G,Database!$C:$C,$B$5,Database!$A:$A,B128))),IF($B$4="By Field",IF($B$6="Oil/Condensate",SUMIFS(Database!$E:$E,Database!$B:$B,$B$5,Database!$A:$A,B128),IF($B$6="Gas",SUMIFS(Database!$F:$F,Database!$B:$B,$B$5,Database!$A:$A,B128),SUMIFS(Database!$G:$G,Database!$B:$B,$B$5,Database!$A:$A,B128))),IF($B$6="Oil/Condensate",SUMIFS(Database!$E:$E,Database!$A:$A,B128),IF($B$6="Gas",SUMIFS(Database!$F:$F,Database!$A:$A,B128),SUMIFS(Database!$G:$G,Database!$A:$A,B128))))))</f>
        <v>#N/A</v>
      </c>
      <c r="D128" s="17" t="e">
        <f t="shared" si="12"/>
        <v>#N/A</v>
      </c>
      <c r="E128" s="18">
        <f t="shared" si="13"/>
        <v>0</v>
      </c>
      <c r="F128" s="17">
        <f t="shared" si="15"/>
        <v>1818.6095819001303</v>
      </c>
    </row>
    <row r="129" spans="1:6" x14ac:dyDescent="0.3">
      <c r="A129" s="15">
        <v>105</v>
      </c>
      <c r="B129" s="16">
        <f t="shared" si="14"/>
        <v>48487</v>
      </c>
      <c r="C129" s="17" t="e">
        <f>IF(A129&gt;$E$5,NA(),IF($B$4="Single Well",IF($B$6="Oil/Condensate",SUMIFS(Database!$E:$E,Database!$C:$C,$B$5,Database!$A:$A,B129),IF($B$6="Gas",SUMIFS(Database!$F:$F,Database!$C:$C,$B$5,Database!$A:$A,B129),SUMIFS(Database!$G:$G,Database!$C:$C,$B$5,Database!$A:$A,B129))),IF($B$4="By Field",IF($B$6="Oil/Condensate",SUMIFS(Database!$E:$E,Database!$B:$B,$B$5,Database!$A:$A,B129),IF($B$6="Gas",SUMIFS(Database!$F:$F,Database!$B:$B,$B$5,Database!$A:$A,B129),SUMIFS(Database!$G:$G,Database!$B:$B,$B$5,Database!$A:$A,B129))),IF($B$6="Oil/Condensate",SUMIFS(Database!$E:$E,Database!$A:$A,B129),IF($B$6="Gas",SUMIFS(Database!$F:$F,Database!$A:$A,B129),SUMIFS(Database!$G:$G,Database!$A:$A,B129))))))</f>
        <v>#N/A</v>
      </c>
      <c r="D129" s="17" t="e">
        <f t="shared" si="12"/>
        <v>#N/A</v>
      </c>
      <c r="E129" s="18">
        <f t="shared" si="13"/>
        <v>0</v>
      </c>
      <c r="F129" s="17">
        <f t="shared" si="15"/>
        <v>1818.6095819001303</v>
      </c>
    </row>
    <row r="130" spans="1:6" x14ac:dyDescent="0.3">
      <c r="A130" s="15">
        <v>106</v>
      </c>
      <c r="B130" s="16">
        <f t="shared" si="14"/>
        <v>48518</v>
      </c>
      <c r="C130" s="17" t="e">
        <f>IF(A130&gt;$E$5,NA(),IF($B$4="Single Well",IF($B$6="Oil/Condensate",SUMIFS(Database!$E:$E,Database!$C:$C,$B$5,Database!$A:$A,B130),IF($B$6="Gas",SUMIFS(Database!$F:$F,Database!$C:$C,$B$5,Database!$A:$A,B130),SUMIFS(Database!$G:$G,Database!$C:$C,$B$5,Database!$A:$A,B130))),IF($B$4="By Field",IF($B$6="Oil/Condensate",SUMIFS(Database!$E:$E,Database!$B:$B,$B$5,Database!$A:$A,B130),IF($B$6="Gas",SUMIFS(Database!$F:$F,Database!$B:$B,$B$5,Database!$A:$A,B130),SUMIFS(Database!$G:$G,Database!$B:$B,$B$5,Database!$A:$A,B130))),IF($B$6="Oil/Condensate",SUMIFS(Database!$E:$E,Database!$A:$A,B130),IF($B$6="Gas",SUMIFS(Database!$F:$F,Database!$A:$A,B130),SUMIFS(Database!$G:$G,Database!$A:$A,B130))))))</f>
        <v>#N/A</v>
      </c>
      <c r="D130" s="17" t="e">
        <f t="shared" si="12"/>
        <v>#N/A</v>
      </c>
      <c r="E130" s="18">
        <f t="shared" si="13"/>
        <v>0</v>
      </c>
      <c r="F130" s="17">
        <f t="shared" si="15"/>
        <v>1818.6095819001303</v>
      </c>
    </row>
    <row r="131" spans="1:6" x14ac:dyDescent="0.3">
      <c r="A131" s="15">
        <v>107</v>
      </c>
      <c r="B131" s="16">
        <f t="shared" si="14"/>
        <v>48548</v>
      </c>
      <c r="C131" s="17" t="e">
        <f>IF(A131&gt;$E$5,NA(),IF($B$4="Single Well",IF($B$6="Oil/Condensate",SUMIFS(Database!$E:$E,Database!$C:$C,$B$5,Database!$A:$A,B131),IF($B$6="Gas",SUMIFS(Database!$F:$F,Database!$C:$C,$B$5,Database!$A:$A,B131),SUMIFS(Database!$G:$G,Database!$C:$C,$B$5,Database!$A:$A,B131))),IF($B$4="By Field",IF($B$6="Oil/Condensate",SUMIFS(Database!$E:$E,Database!$B:$B,$B$5,Database!$A:$A,B131),IF($B$6="Gas",SUMIFS(Database!$F:$F,Database!$B:$B,$B$5,Database!$A:$A,B131),SUMIFS(Database!$G:$G,Database!$B:$B,$B$5,Database!$A:$A,B131))),IF($B$6="Oil/Condensate",SUMIFS(Database!$E:$E,Database!$A:$A,B131),IF($B$6="Gas",SUMIFS(Database!$F:$F,Database!$A:$A,B131),SUMIFS(Database!$G:$G,Database!$A:$A,B131))))))</f>
        <v>#N/A</v>
      </c>
      <c r="D131" s="17" t="e">
        <f t="shared" si="12"/>
        <v>#N/A</v>
      </c>
      <c r="E131" s="18">
        <f t="shared" si="13"/>
        <v>0</v>
      </c>
      <c r="F131" s="17">
        <f t="shared" si="15"/>
        <v>1818.6095819001303</v>
      </c>
    </row>
    <row r="132" spans="1:6" x14ac:dyDescent="0.3">
      <c r="A132" s="15">
        <v>108</v>
      </c>
      <c r="B132" s="16">
        <f t="shared" si="14"/>
        <v>48579</v>
      </c>
      <c r="C132" s="17" t="e">
        <f>IF(A132&gt;$E$5,NA(),IF($B$4="Single Well",IF($B$6="Oil/Condensate",SUMIFS(Database!$E:$E,Database!$C:$C,$B$5,Database!$A:$A,B132),IF($B$6="Gas",SUMIFS(Database!$F:$F,Database!$C:$C,$B$5,Database!$A:$A,B132),SUMIFS(Database!$G:$G,Database!$C:$C,$B$5,Database!$A:$A,B132))),IF($B$4="By Field",IF($B$6="Oil/Condensate",SUMIFS(Database!$E:$E,Database!$B:$B,$B$5,Database!$A:$A,B132),IF($B$6="Gas",SUMIFS(Database!$F:$F,Database!$B:$B,$B$5,Database!$A:$A,B132),SUMIFS(Database!$G:$G,Database!$B:$B,$B$5,Database!$A:$A,B132))),IF($B$6="Oil/Condensate",SUMIFS(Database!$E:$E,Database!$A:$A,B132),IF($B$6="Gas",SUMIFS(Database!$F:$F,Database!$A:$A,B132),SUMIFS(Database!$G:$G,Database!$A:$A,B132))))))</f>
        <v>#N/A</v>
      </c>
      <c r="D132" s="17" t="e">
        <f t="shared" si="12"/>
        <v>#N/A</v>
      </c>
      <c r="E132" s="18">
        <f t="shared" si="13"/>
        <v>0</v>
      </c>
      <c r="F132" s="17">
        <f t="shared" si="15"/>
        <v>1818.6095819001303</v>
      </c>
    </row>
    <row r="133" spans="1:6" x14ac:dyDescent="0.3">
      <c r="A133" s="15">
        <v>109</v>
      </c>
      <c r="B133" s="16">
        <f t="shared" si="14"/>
        <v>48610</v>
      </c>
      <c r="C133" s="17" t="e">
        <f>IF(A133&gt;$E$5,NA(),IF($B$4="Single Well",IF($B$6="Oil/Condensate",SUMIFS(Database!$E:$E,Database!$C:$C,$B$5,Database!$A:$A,B133),IF($B$6="Gas",SUMIFS(Database!$F:$F,Database!$C:$C,$B$5,Database!$A:$A,B133),SUMIFS(Database!$G:$G,Database!$C:$C,$B$5,Database!$A:$A,B133))),IF($B$4="By Field",IF($B$6="Oil/Condensate",SUMIFS(Database!$E:$E,Database!$B:$B,$B$5,Database!$A:$A,B133),IF($B$6="Gas",SUMIFS(Database!$F:$F,Database!$B:$B,$B$5,Database!$A:$A,B133),SUMIFS(Database!$G:$G,Database!$B:$B,$B$5,Database!$A:$A,B133))),IF($B$6="Oil/Condensate",SUMIFS(Database!$E:$E,Database!$A:$A,B133),IF($B$6="Gas",SUMIFS(Database!$F:$F,Database!$A:$A,B133),SUMIFS(Database!$G:$G,Database!$A:$A,B133))))))</f>
        <v>#N/A</v>
      </c>
      <c r="D133" s="17" t="e">
        <f t="shared" si="12"/>
        <v>#N/A</v>
      </c>
      <c r="E133" s="18">
        <f t="shared" si="13"/>
        <v>0</v>
      </c>
      <c r="F133" s="17">
        <f t="shared" si="15"/>
        <v>1818.6095819001303</v>
      </c>
    </row>
    <row r="134" spans="1:6" x14ac:dyDescent="0.3">
      <c r="A134" s="15">
        <v>110</v>
      </c>
      <c r="B134" s="16">
        <f t="shared" si="14"/>
        <v>48638</v>
      </c>
      <c r="C134" s="17" t="e">
        <f>IF(A134&gt;$E$5,NA(),IF($B$4="Single Well",IF($B$6="Oil/Condensate",SUMIFS(Database!$E:$E,Database!$C:$C,$B$5,Database!$A:$A,B134),IF($B$6="Gas",SUMIFS(Database!$F:$F,Database!$C:$C,$B$5,Database!$A:$A,B134),SUMIFS(Database!$G:$G,Database!$C:$C,$B$5,Database!$A:$A,B134))),IF($B$4="By Field",IF($B$6="Oil/Condensate",SUMIFS(Database!$E:$E,Database!$B:$B,$B$5,Database!$A:$A,B134),IF($B$6="Gas",SUMIFS(Database!$F:$F,Database!$B:$B,$B$5,Database!$A:$A,B134),SUMIFS(Database!$G:$G,Database!$B:$B,$B$5,Database!$A:$A,B134))),IF($B$6="Oil/Condensate",SUMIFS(Database!$E:$E,Database!$A:$A,B134),IF($B$6="Gas",SUMIFS(Database!$F:$F,Database!$A:$A,B134),SUMIFS(Database!$G:$G,Database!$A:$A,B134))))))</f>
        <v>#N/A</v>
      </c>
      <c r="D134" s="17" t="e">
        <f t="shared" si="12"/>
        <v>#N/A</v>
      </c>
      <c r="E134" s="18">
        <f t="shared" si="13"/>
        <v>0</v>
      </c>
      <c r="F134" s="17">
        <f t="shared" si="15"/>
        <v>1818.6095819001303</v>
      </c>
    </row>
    <row r="135" spans="1:6" x14ac:dyDescent="0.3">
      <c r="A135" s="15">
        <v>111</v>
      </c>
      <c r="B135" s="16">
        <f t="shared" si="14"/>
        <v>48669</v>
      </c>
      <c r="C135" s="17" t="e">
        <f>IF(A135&gt;$E$5,NA(),IF($B$4="Single Well",IF($B$6="Oil/Condensate",SUMIFS(Database!$E:$E,Database!$C:$C,$B$5,Database!$A:$A,B135),IF($B$6="Gas",SUMIFS(Database!$F:$F,Database!$C:$C,$B$5,Database!$A:$A,B135),SUMIFS(Database!$G:$G,Database!$C:$C,$B$5,Database!$A:$A,B135))),IF($B$4="By Field",IF($B$6="Oil/Condensate",SUMIFS(Database!$E:$E,Database!$B:$B,$B$5,Database!$A:$A,B135),IF($B$6="Gas",SUMIFS(Database!$F:$F,Database!$B:$B,$B$5,Database!$A:$A,B135),SUMIFS(Database!$G:$G,Database!$B:$B,$B$5,Database!$A:$A,B135))),IF($B$6="Oil/Condensate",SUMIFS(Database!$E:$E,Database!$A:$A,B135),IF($B$6="Gas",SUMIFS(Database!$F:$F,Database!$A:$A,B135),SUMIFS(Database!$G:$G,Database!$A:$A,B135))))))</f>
        <v>#N/A</v>
      </c>
      <c r="D135" s="17" t="e">
        <f t="shared" si="12"/>
        <v>#N/A</v>
      </c>
      <c r="E135" s="18">
        <f t="shared" si="13"/>
        <v>0</v>
      </c>
      <c r="F135" s="17">
        <f t="shared" si="15"/>
        <v>1818.6095819001303</v>
      </c>
    </row>
    <row r="136" spans="1:6" x14ac:dyDescent="0.3">
      <c r="A136" s="15">
        <v>112</v>
      </c>
      <c r="B136" s="16">
        <f t="shared" si="14"/>
        <v>48699</v>
      </c>
      <c r="C136" s="17" t="e">
        <f>IF(A136&gt;$E$5,NA(),IF($B$4="Single Well",IF($B$6="Oil/Condensate",SUMIFS(Database!$E:$E,Database!$C:$C,$B$5,Database!$A:$A,B136),IF($B$6="Gas",SUMIFS(Database!$F:$F,Database!$C:$C,$B$5,Database!$A:$A,B136),SUMIFS(Database!$G:$G,Database!$C:$C,$B$5,Database!$A:$A,B136))),IF($B$4="By Field",IF($B$6="Oil/Condensate",SUMIFS(Database!$E:$E,Database!$B:$B,$B$5,Database!$A:$A,B136),IF($B$6="Gas",SUMIFS(Database!$F:$F,Database!$B:$B,$B$5,Database!$A:$A,B136),SUMIFS(Database!$G:$G,Database!$B:$B,$B$5,Database!$A:$A,B136))),IF($B$6="Oil/Condensate",SUMIFS(Database!$E:$E,Database!$A:$A,B136),IF($B$6="Gas",SUMIFS(Database!$F:$F,Database!$A:$A,B136),SUMIFS(Database!$G:$G,Database!$A:$A,B136))))))</f>
        <v>#N/A</v>
      </c>
      <c r="D136" s="17" t="e">
        <f t="shared" si="12"/>
        <v>#N/A</v>
      </c>
      <c r="E136" s="18">
        <f t="shared" si="13"/>
        <v>0</v>
      </c>
      <c r="F136" s="17">
        <f t="shared" si="15"/>
        <v>1818.6095819001303</v>
      </c>
    </row>
    <row r="137" spans="1:6" x14ac:dyDescent="0.3">
      <c r="A137" s="15">
        <v>113</v>
      </c>
      <c r="B137" s="16">
        <f t="shared" si="14"/>
        <v>48730</v>
      </c>
      <c r="C137" s="17" t="e">
        <f>IF(A137&gt;$E$5,NA(),IF($B$4="Single Well",IF($B$6="Oil/Condensate",SUMIFS(Database!$E:$E,Database!$C:$C,$B$5,Database!$A:$A,B137),IF($B$6="Gas",SUMIFS(Database!$F:$F,Database!$C:$C,$B$5,Database!$A:$A,B137),SUMIFS(Database!$G:$G,Database!$C:$C,$B$5,Database!$A:$A,B137))),IF($B$4="By Field",IF($B$6="Oil/Condensate",SUMIFS(Database!$E:$E,Database!$B:$B,$B$5,Database!$A:$A,B137),IF($B$6="Gas",SUMIFS(Database!$F:$F,Database!$B:$B,$B$5,Database!$A:$A,B137),SUMIFS(Database!$G:$G,Database!$B:$B,$B$5,Database!$A:$A,B137))),IF($B$6="Oil/Condensate",SUMIFS(Database!$E:$E,Database!$A:$A,B137),IF($B$6="Gas",SUMIFS(Database!$F:$F,Database!$A:$A,B137),SUMIFS(Database!$G:$G,Database!$A:$A,B137))))))</f>
        <v>#N/A</v>
      </c>
      <c r="D137" s="17" t="e">
        <f t="shared" si="12"/>
        <v>#N/A</v>
      </c>
      <c r="E137" s="18">
        <f t="shared" si="13"/>
        <v>0</v>
      </c>
      <c r="F137" s="17">
        <f t="shared" si="15"/>
        <v>1818.6095819001303</v>
      </c>
    </row>
    <row r="138" spans="1:6" x14ac:dyDescent="0.3">
      <c r="A138" s="15">
        <v>114</v>
      </c>
      <c r="B138" s="16">
        <f t="shared" si="14"/>
        <v>48760</v>
      </c>
      <c r="C138" s="17" t="e">
        <f>IF(A138&gt;$E$5,NA(),IF($B$4="Single Well",IF($B$6="Oil/Condensate",SUMIFS(Database!$E:$E,Database!$C:$C,$B$5,Database!$A:$A,B138),IF($B$6="Gas",SUMIFS(Database!$F:$F,Database!$C:$C,$B$5,Database!$A:$A,B138),SUMIFS(Database!$G:$G,Database!$C:$C,$B$5,Database!$A:$A,B138))),IF($B$4="By Field",IF($B$6="Oil/Condensate",SUMIFS(Database!$E:$E,Database!$B:$B,$B$5,Database!$A:$A,B138),IF($B$6="Gas",SUMIFS(Database!$F:$F,Database!$B:$B,$B$5,Database!$A:$A,B138),SUMIFS(Database!$G:$G,Database!$B:$B,$B$5,Database!$A:$A,B138))),IF($B$6="Oil/Condensate",SUMIFS(Database!$E:$E,Database!$A:$A,B138),IF($B$6="Gas",SUMIFS(Database!$F:$F,Database!$A:$A,B138),SUMIFS(Database!$G:$G,Database!$A:$A,B138))))))</f>
        <v>#N/A</v>
      </c>
      <c r="D138" s="17" t="e">
        <f t="shared" si="12"/>
        <v>#N/A</v>
      </c>
      <c r="E138" s="18">
        <f t="shared" si="13"/>
        <v>0</v>
      </c>
      <c r="F138" s="17">
        <f t="shared" si="15"/>
        <v>1818.6095819001303</v>
      </c>
    </row>
    <row r="139" spans="1:6" x14ac:dyDescent="0.3">
      <c r="A139" s="15">
        <v>115</v>
      </c>
      <c r="B139" s="16">
        <f t="shared" si="14"/>
        <v>48791</v>
      </c>
      <c r="C139" s="17" t="e">
        <f>IF(A139&gt;$E$5,NA(),IF($B$4="Single Well",IF($B$6="Oil/Condensate",SUMIFS(Database!$E:$E,Database!$C:$C,$B$5,Database!$A:$A,B139),IF($B$6="Gas",SUMIFS(Database!$F:$F,Database!$C:$C,$B$5,Database!$A:$A,B139),SUMIFS(Database!$G:$G,Database!$C:$C,$B$5,Database!$A:$A,B139))),IF($B$4="By Field",IF($B$6="Oil/Condensate",SUMIFS(Database!$E:$E,Database!$B:$B,$B$5,Database!$A:$A,B139),IF($B$6="Gas",SUMIFS(Database!$F:$F,Database!$B:$B,$B$5,Database!$A:$A,B139),SUMIFS(Database!$G:$G,Database!$B:$B,$B$5,Database!$A:$A,B139))),IF($B$6="Oil/Condensate",SUMIFS(Database!$E:$E,Database!$A:$A,B139),IF($B$6="Gas",SUMIFS(Database!$F:$F,Database!$A:$A,B139),SUMIFS(Database!$G:$G,Database!$A:$A,B139))))))</f>
        <v>#N/A</v>
      </c>
      <c r="D139" s="17" t="e">
        <f t="shared" si="12"/>
        <v>#N/A</v>
      </c>
      <c r="E139" s="18">
        <f t="shared" si="13"/>
        <v>0</v>
      </c>
      <c r="F139" s="17">
        <f t="shared" si="15"/>
        <v>1818.6095819001303</v>
      </c>
    </row>
    <row r="140" spans="1:6" x14ac:dyDescent="0.3">
      <c r="A140" s="15">
        <v>116</v>
      </c>
      <c r="B140" s="16">
        <f t="shared" si="14"/>
        <v>48822</v>
      </c>
      <c r="C140" s="17" t="e">
        <f>IF(A140&gt;$E$5,NA(),IF($B$4="Single Well",IF($B$6="Oil/Condensate",SUMIFS(Database!$E:$E,Database!$C:$C,$B$5,Database!$A:$A,B140),IF($B$6="Gas",SUMIFS(Database!$F:$F,Database!$C:$C,$B$5,Database!$A:$A,B140),SUMIFS(Database!$G:$G,Database!$C:$C,$B$5,Database!$A:$A,B140))),IF($B$4="By Field",IF($B$6="Oil/Condensate",SUMIFS(Database!$E:$E,Database!$B:$B,$B$5,Database!$A:$A,B140),IF($B$6="Gas",SUMIFS(Database!$F:$F,Database!$B:$B,$B$5,Database!$A:$A,B140),SUMIFS(Database!$G:$G,Database!$B:$B,$B$5,Database!$A:$A,B140))),IF($B$6="Oil/Condensate",SUMIFS(Database!$E:$E,Database!$A:$A,B140),IF($B$6="Gas",SUMIFS(Database!$F:$F,Database!$A:$A,B140),SUMIFS(Database!$G:$G,Database!$A:$A,B140))))))</f>
        <v>#N/A</v>
      </c>
      <c r="D140" s="17" t="e">
        <f t="shared" si="12"/>
        <v>#N/A</v>
      </c>
      <c r="E140" s="18">
        <f t="shared" si="13"/>
        <v>0</v>
      </c>
      <c r="F140" s="17">
        <f t="shared" si="15"/>
        <v>1818.6095819001303</v>
      </c>
    </row>
    <row r="141" spans="1:6" x14ac:dyDescent="0.3">
      <c r="A141" s="15">
        <v>117</v>
      </c>
      <c r="B141" s="16">
        <f t="shared" si="14"/>
        <v>48852</v>
      </c>
      <c r="C141" s="17" t="e">
        <f>IF(A141&gt;$E$5,NA(),IF($B$4="Single Well",IF($B$6="Oil/Condensate",SUMIFS(Database!$E:$E,Database!$C:$C,$B$5,Database!$A:$A,B141),IF($B$6="Gas",SUMIFS(Database!$F:$F,Database!$C:$C,$B$5,Database!$A:$A,B141),SUMIFS(Database!$G:$G,Database!$C:$C,$B$5,Database!$A:$A,B141))),IF($B$4="By Field",IF($B$6="Oil/Condensate",SUMIFS(Database!$E:$E,Database!$B:$B,$B$5,Database!$A:$A,B141),IF($B$6="Gas",SUMIFS(Database!$F:$F,Database!$B:$B,$B$5,Database!$A:$A,B141),SUMIFS(Database!$G:$G,Database!$B:$B,$B$5,Database!$A:$A,B141))),IF($B$6="Oil/Condensate",SUMIFS(Database!$E:$E,Database!$A:$A,B141),IF($B$6="Gas",SUMIFS(Database!$F:$F,Database!$A:$A,B141),SUMIFS(Database!$G:$G,Database!$A:$A,B141))))))</f>
        <v>#N/A</v>
      </c>
      <c r="D141" s="17" t="e">
        <f t="shared" si="12"/>
        <v>#N/A</v>
      </c>
      <c r="E141" s="18">
        <f t="shared" si="13"/>
        <v>0</v>
      </c>
      <c r="F141" s="17">
        <f t="shared" si="15"/>
        <v>1818.6095819001303</v>
      </c>
    </row>
    <row r="142" spans="1:6" x14ac:dyDescent="0.3">
      <c r="A142" s="15">
        <v>118</v>
      </c>
      <c r="B142" s="16">
        <f t="shared" si="14"/>
        <v>48883</v>
      </c>
      <c r="C142" s="17" t="e">
        <f>IF(A142&gt;$E$5,NA(),IF($B$4="Single Well",IF($B$6="Oil/Condensate",SUMIFS(Database!$E:$E,Database!$C:$C,$B$5,Database!$A:$A,B142),IF($B$6="Gas",SUMIFS(Database!$F:$F,Database!$C:$C,$B$5,Database!$A:$A,B142),SUMIFS(Database!$G:$G,Database!$C:$C,$B$5,Database!$A:$A,B142))),IF($B$4="By Field",IF($B$6="Oil/Condensate",SUMIFS(Database!$E:$E,Database!$B:$B,$B$5,Database!$A:$A,B142),IF($B$6="Gas",SUMIFS(Database!$F:$F,Database!$B:$B,$B$5,Database!$A:$A,B142),SUMIFS(Database!$G:$G,Database!$B:$B,$B$5,Database!$A:$A,B142))),IF($B$6="Oil/Condensate",SUMIFS(Database!$E:$E,Database!$A:$A,B142),IF($B$6="Gas",SUMIFS(Database!$F:$F,Database!$A:$A,B142),SUMIFS(Database!$G:$G,Database!$A:$A,B142))))))</f>
        <v>#N/A</v>
      </c>
      <c r="D142" s="17" t="e">
        <f t="shared" si="12"/>
        <v>#N/A</v>
      </c>
      <c r="E142" s="18">
        <f t="shared" si="13"/>
        <v>0</v>
      </c>
      <c r="F142" s="17">
        <f t="shared" si="15"/>
        <v>1818.6095819001303</v>
      </c>
    </row>
    <row r="143" spans="1:6" x14ac:dyDescent="0.3">
      <c r="A143" s="15">
        <v>119</v>
      </c>
      <c r="B143" s="16">
        <f t="shared" si="14"/>
        <v>48913</v>
      </c>
      <c r="C143" s="17" t="e">
        <f>IF(A143&gt;$E$5,NA(),IF($B$4="Single Well",IF($B$6="Oil/Condensate",SUMIFS(Database!$E:$E,Database!$C:$C,$B$5,Database!$A:$A,B143),IF($B$6="Gas",SUMIFS(Database!$F:$F,Database!$C:$C,$B$5,Database!$A:$A,B143),SUMIFS(Database!$G:$G,Database!$C:$C,$B$5,Database!$A:$A,B143))),IF($B$4="By Field",IF($B$6="Oil/Condensate",SUMIFS(Database!$E:$E,Database!$B:$B,$B$5,Database!$A:$A,B143),IF($B$6="Gas",SUMIFS(Database!$F:$F,Database!$B:$B,$B$5,Database!$A:$A,B143),SUMIFS(Database!$G:$G,Database!$B:$B,$B$5,Database!$A:$A,B143))),IF($B$6="Oil/Condensate",SUMIFS(Database!$E:$E,Database!$A:$A,B143),IF($B$6="Gas",SUMIFS(Database!$F:$F,Database!$A:$A,B143),SUMIFS(Database!$G:$G,Database!$A:$A,B143))))))</f>
        <v>#N/A</v>
      </c>
      <c r="D143" s="17" t="e">
        <f t="shared" si="12"/>
        <v>#N/A</v>
      </c>
      <c r="E143" s="18">
        <f t="shared" si="13"/>
        <v>0</v>
      </c>
      <c r="F143" s="17">
        <f t="shared" si="15"/>
        <v>1818.6095819001303</v>
      </c>
    </row>
    <row r="144" spans="1:6" x14ac:dyDescent="0.3">
      <c r="A144" s="15">
        <v>120</v>
      </c>
      <c r="B144" s="16">
        <f t="shared" si="14"/>
        <v>48944</v>
      </c>
      <c r="C144" s="17" t="e">
        <f>IF(A144&gt;$E$5,NA(),IF($B$4="Single Well",IF($B$6="Oil/Condensate",SUMIFS(Database!$E:$E,Database!$C:$C,$B$5,Database!$A:$A,B144),IF($B$6="Gas",SUMIFS(Database!$F:$F,Database!$C:$C,$B$5,Database!$A:$A,B144),SUMIFS(Database!$G:$G,Database!$C:$C,$B$5,Database!$A:$A,B144))),IF($B$4="By Field",IF($B$6="Oil/Condensate",SUMIFS(Database!$E:$E,Database!$B:$B,$B$5,Database!$A:$A,B144),IF($B$6="Gas",SUMIFS(Database!$F:$F,Database!$B:$B,$B$5,Database!$A:$A,B144),SUMIFS(Database!$G:$G,Database!$B:$B,$B$5,Database!$A:$A,B144))),IF($B$6="Oil/Condensate",SUMIFS(Database!$E:$E,Database!$A:$A,B144),IF($B$6="Gas",SUMIFS(Database!$F:$F,Database!$A:$A,B144),SUMIFS(Database!$G:$G,Database!$A:$A,B144))))))</f>
        <v>#N/A</v>
      </c>
      <c r="D144" s="17" t="e">
        <f t="shared" si="12"/>
        <v>#N/A</v>
      </c>
      <c r="E144" s="18">
        <f t="shared" si="13"/>
        <v>0</v>
      </c>
      <c r="F144" s="17">
        <f t="shared" si="15"/>
        <v>1818.6095819001303</v>
      </c>
    </row>
    <row r="145" spans="1:6" x14ac:dyDescent="0.3">
      <c r="A145" s="15">
        <v>121</v>
      </c>
      <c r="B145" s="16">
        <f t="shared" si="14"/>
        <v>48975</v>
      </c>
      <c r="C145" s="17" t="e">
        <f>IF(A145&gt;$E$5,NA(),IF($B$4="Single Well",IF($B$6="Oil/Condensate",SUMIFS(Database!$E:$E,Database!$C:$C,$B$5,Database!$A:$A,B145),IF($B$6="Gas",SUMIFS(Database!$F:$F,Database!$C:$C,$B$5,Database!$A:$A,B145),SUMIFS(Database!$G:$G,Database!$C:$C,$B$5,Database!$A:$A,B145))),IF($B$4="By Field",IF($B$6="Oil/Condensate",SUMIFS(Database!$E:$E,Database!$B:$B,$B$5,Database!$A:$A,B145),IF($B$6="Gas",SUMIFS(Database!$F:$F,Database!$B:$B,$B$5,Database!$A:$A,B145),SUMIFS(Database!$G:$G,Database!$B:$B,$B$5,Database!$A:$A,B145))),IF($B$6="Oil/Condensate",SUMIFS(Database!$E:$E,Database!$A:$A,B145),IF($B$6="Gas",SUMIFS(Database!$F:$F,Database!$A:$A,B145),SUMIFS(Database!$G:$G,Database!$A:$A,B145))))))</f>
        <v>#N/A</v>
      </c>
      <c r="D145" s="17" t="e">
        <f t="shared" si="12"/>
        <v>#N/A</v>
      </c>
      <c r="E145" s="18">
        <f t="shared" si="13"/>
        <v>0</v>
      </c>
      <c r="F145" s="17">
        <f t="shared" si="15"/>
        <v>1818.6095819001303</v>
      </c>
    </row>
    <row r="146" spans="1:6" x14ac:dyDescent="0.3">
      <c r="A146" s="15">
        <v>122</v>
      </c>
      <c r="B146" s="16">
        <f t="shared" si="14"/>
        <v>49003</v>
      </c>
      <c r="C146" s="17" t="e">
        <f>IF(A146&gt;$E$5,NA(),IF($B$4="Single Well",IF($B$6="Oil/Condensate",SUMIFS(Database!$E:$E,Database!$C:$C,$B$5,Database!$A:$A,B146),IF($B$6="Gas",SUMIFS(Database!$F:$F,Database!$C:$C,$B$5,Database!$A:$A,B146),SUMIFS(Database!$G:$G,Database!$C:$C,$B$5,Database!$A:$A,B146))),IF($B$4="By Field",IF($B$6="Oil/Condensate",SUMIFS(Database!$E:$E,Database!$B:$B,$B$5,Database!$A:$A,B146),IF($B$6="Gas",SUMIFS(Database!$F:$F,Database!$B:$B,$B$5,Database!$A:$A,B146),SUMIFS(Database!$G:$G,Database!$B:$B,$B$5,Database!$A:$A,B146))),IF($B$6="Oil/Condensate",SUMIFS(Database!$E:$E,Database!$A:$A,B146),IF($B$6="Gas",SUMIFS(Database!$F:$F,Database!$A:$A,B146),SUMIFS(Database!$G:$G,Database!$A:$A,B146))))))</f>
        <v>#N/A</v>
      </c>
      <c r="D146" s="17" t="e">
        <f t="shared" si="12"/>
        <v>#N/A</v>
      </c>
      <c r="E146" s="18">
        <f t="shared" si="13"/>
        <v>0</v>
      </c>
      <c r="F146" s="17">
        <f t="shared" si="15"/>
        <v>1818.6095819001303</v>
      </c>
    </row>
    <row r="147" spans="1:6" x14ac:dyDescent="0.3">
      <c r="A147" s="15">
        <v>123</v>
      </c>
      <c r="B147" s="16">
        <f t="shared" si="14"/>
        <v>49034</v>
      </c>
      <c r="C147" s="17" t="e">
        <f>IF(A147&gt;$E$5,NA(),IF($B$4="Single Well",IF($B$6="Oil/Condensate",SUMIFS(Database!$E:$E,Database!$C:$C,$B$5,Database!$A:$A,B147),IF($B$6="Gas",SUMIFS(Database!$F:$F,Database!$C:$C,$B$5,Database!$A:$A,B147),SUMIFS(Database!$G:$G,Database!$C:$C,$B$5,Database!$A:$A,B147))),IF($B$4="By Field",IF($B$6="Oil/Condensate",SUMIFS(Database!$E:$E,Database!$B:$B,$B$5,Database!$A:$A,B147),IF($B$6="Gas",SUMIFS(Database!$F:$F,Database!$B:$B,$B$5,Database!$A:$A,B147),SUMIFS(Database!$G:$G,Database!$B:$B,$B$5,Database!$A:$A,B147))),IF($B$6="Oil/Condensate",SUMIFS(Database!$E:$E,Database!$A:$A,B147),IF($B$6="Gas",SUMIFS(Database!$F:$F,Database!$A:$A,B147),SUMIFS(Database!$G:$G,Database!$A:$A,B147))))))</f>
        <v>#N/A</v>
      </c>
      <c r="D147" s="17" t="e">
        <f t="shared" si="12"/>
        <v>#N/A</v>
      </c>
      <c r="E147" s="18">
        <f t="shared" si="13"/>
        <v>0</v>
      </c>
      <c r="F147" s="17">
        <f t="shared" si="15"/>
        <v>1818.6095819001303</v>
      </c>
    </row>
    <row r="148" spans="1:6" x14ac:dyDescent="0.3">
      <c r="A148" s="15">
        <v>124</v>
      </c>
      <c r="B148" s="16">
        <f t="shared" si="14"/>
        <v>49064</v>
      </c>
      <c r="C148" s="17" t="e">
        <f>IF(A148&gt;$E$5,NA(),IF($B$4="Single Well",IF($B$6="Oil/Condensate",SUMIFS(Database!$E:$E,Database!$C:$C,$B$5,Database!$A:$A,B148),IF($B$6="Gas",SUMIFS(Database!$F:$F,Database!$C:$C,$B$5,Database!$A:$A,B148),SUMIFS(Database!$G:$G,Database!$C:$C,$B$5,Database!$A:$A,B148))),IF($B$4="By Field",IF($B$6="Oil/Condensate",SUMIFS(Database!$E:$E,Database!$B:$B,$B$5,Database!$A:$A,B148),IF($B$6="Gas",SUMIFS(Database!$F:$F,Database!$B:$B,$B$5,Database!$A:$A,B148),SUMIFS(Database!$G:$G,Database!$B:$B,$B$5,Database!$A:$A,B148))),IF($B$6="Oil/Condensate",SUMIFS(Database!$E:$E,Database!$A:$A,B148),IF($B$6="Gas",SUMIFS(Database!$F:$F,Database!$A:$A,B148),SUMIFS(Database!$G:$G,Database!$A:$A,B148))))))</f>
        <v>#N/A</v>
      </c>
      <c r="D148" s="17" t="e">
        <f t="shared" si="12"/>
        <v>#N/A</v>
      </c>
      <c r="E148" s="18">
        <f t="shared" si="13"/>
        <v>0</v>
      </c>
      <c r="F148" s="17">
        <f t="shared" si="15"/>
        <v>1818.6095819001303</v>
      </c>
    </row>
    <row r="149" spans="1:6" x14ac:dyDescent="0.3">
      <c r="A149" s="15">
        <v>125</v>
      </c>
      <c r="B149" s="16">
        <f t="shared" si="14"/>
        <v>49095</v>
      </c>
      <c r="C149" s="17" t="e">
        <f>IF(A149&gt;$E$5,NA(),IF($B$4="Single Well",IF($B$6="Oil/Condensate",SUMIFS(Database!$E:$E,Database!$C:$C,$B$5,Database!$A:$A,B149),IF($B$6="Gas",SUMIFS(Database!$F:$F,Database!$C:$C,$B$5,Database!$A:$A,B149),SUMIFS(Database!$G:$G,Database!$C:$C,$B$5,Database!$A:$A,B149))),IF($B$4="By Field",IF($B$6="Oil/Condensate",SUMIFS(Database!$E:$E,Database!$B:$B,$B$5,Database!$A:$A,B149),IF($B$6="Gas",SUMIFS(Database!$F:$F,Database!$B:$B,$B$5,Database!$A:$A,B149),SUMIFS(Database!$G:$G,Database!$B:$B,$B$5,Database!$A:$A,B149))),IF($B$6="Oil/Condensate",SUMIFS(Database!$E:$E,Database!$A:$A,B149),IF($B$6="Gas",SUMIFS(Database!$F:$F,Database!$A:$A,B149),SUMIFS(Database!$G:$G,Database!$A:$A,B149))))))</f>
        <v>#N/A</v>
      </c>
      <c r="D149" s="17" t="e">
        <f t="shared" si="12"/>
        <v>#N/A</v>
      </c>
      <c r="E149" s="18">
        <f t="shared" si="13"/>
        <v>0</v>
      </c>
      <c r="F149" s="17">
        <f t="shared" si="15"/>
        <v>1818.6095819001303</v>
      </c>
    </row>
    <row r="150" spans="1:6" x14ac:dyDescent="0.3">
      <c r="A150" s="15">
        <v>126</v>
      </c>
      <c r="B150" s="16">
        <f t="shared" si="14"/>
        <v>49125</v>
      </c>
      <c r="C150" s="17" t="e">
        <f>IF(A150&gt;$E$5,NA(),IF($B$4="Single Well",IF($B$6="Oil/Condensate",SUMIFS(Database!$E:$E,Database!$C:$C,$B$5,Database!$A:$A,B150),IF($B$6="Gas",SUMIFS(Database!$F:$F,Database!$C:$C,$B$5,Database!$A:$A,B150),SUMIFS(Database!$G:$G,Database!$C:$C,$B$5,Database!$A:$A,B150))),IF($B$4="By Field",IF($B$6="Oil/Condensate",SUMIFS(Database!$E:$E,Database!$B:$B,$B$5,Database!$A:$A,B150),IF($B$6="Gas",SUMIFS(Database!$F:$F,Database!$B:$B,$B$5,Database!$A:$A,B150),SUMIFS(Database!$G:$G,Database!$B:$B,$B$5,Database!$A:$A,B150))),IF($B$6="Oil/Condensate",SUMIFS(Database!$E:$E,Database!$A:$A,B150),IF($B$6="Gas",SUMIFS(Database!$F:$F,Database!$A:$A,B150),SUMIFS(Database!$G:$G,Database!$A:$A,B150))))))</f>
        <v>#N/A</v>
      </c>
      <c r="D150" s="17" t="e">
        <f t="shared" si="12"/>
        <v>#N/A</v>
      </c>
      <c r="E150" s="18">
        <f t="shared" si="13"/>
        <v>0</v>
      </c>
      <c r="F150" s="17">
        <f t="shared" si="15"/>
        <v>1818.6095819001303</v>
      </c>
    </row>
    <row r="151" spans="1:6" x14ac:dyDescent="0.3">
      <c r="A151" s="15">
        <v>127</v>
      </c>
      <c r="B151" s="16">
        <f t="shared" si="14"/>
        <v>49156</v>
      </c>
      <c r="C151" s="17" t="e">
        <f>IF(A151&gt;$E$5,NA(),IF($B$4="Single Well",IF($B$6="Oil/Condensate",SUMIFS(Database!$E:$E,Database!$C:$C,$B$5,Database!$A:$A,B151),IF($B$6="Gas",SUMIFS(Database!$F:$F,Database!$C:$C,$B$5,Database!$A:$A,B151),SUMIFS(Database!$G:$G,Database!$C:$C,$B$5,Database!$A:$A,B151))),IF($B$4="By Field",IF($B$6="Oil/Condensate",SUMIFS(Database!$E:$E,Database!$B:$B,$B$5,Database!$A:$A,B151),IF($B$6="Gas",SUMIFS(Database!$F:$F,Database!$B:$B,$B$5,Database!$A:$A,B151),SUMIFS(Database!$G:$G,Database!$B:$B,$B$5,Database!$A:$A,B151))),IF($B$6="Oil/Condensate",SUMIFS(Database!$E:$E,Database!$A:$A,B151),IF($B$6="Gas",SUMIFS(Database!$F:$F,Database!$A:$A,B151),SUMIFS(Database!$G:$G,Database!$A:$A,B151))))))</f>
        <v>#N/A</v>
      </c>
      <c r="D151" s="17" t="e">
        <f t="shared" si="12"/>
        <v>#N/A</v>
      </c>
      <c r="E151" s="18">
        <f t="shared" si="13"/>
        <v>0</v>
      </c>
      <c r="F151" s="17">
        <f t="shared" si="15"/>
        <v>1818.6095819001303</v>
      </c>
    </row>
    <row r="152" spans="1:6" x14ac:dyDescent="0.3">
      <c r="A152" s="15">
        <v>128</v>
      </c>
      <c r="B152" s="16">
        <f t="shared" si="14"/>
        <v>49187</v>
      </c>
      <c r="C152" s="17" t="e">
        <f>IF(A152&gt;$E$5,NA(),IF($B$4="Single Well",IF($B$6="Oil/Condensate",SUMIFS(Database!$E:$E,Database!$C:$C,$B$5,Database!$A:$A,B152),IF($B$6="Gas",SUMIFS(Database!$F:$F,Database!$C:$C,$B$5,Database!$A:$A,B152),SUMIFS(Database!$G:$G,Database!$C:$C,$B$5,Database!$A:$A,B152))),IF($B$4="By Field",IF($B$6="Oil/Condensate",SUMIFS(Database!$E:$E,Database!$B:$B,$B$5,Database!$A:$A,B152),IF($B$6="Gas",SUMIFS(Database!$F:$F,Database!$B:$B,$B$5,Database!$A:$A,B152),SUMIFS(Database!$G:$G,Database!$B:$B,$B$5,Database!$A:$A,B152))),IF($B$6="Oil/Condensate",SUMIFS(Database!$E:$E,Database!$A:$A,B152),IF($B$6="Gas",SUMIFS(Database!$F:$F,Database!$A:$A,B152),SUMIFS(Database!$G:$G,Database!$A:$A,B152))))))</f>
        <v>#N/A</v>
      </c>
      <c r="D152" s="17" t="e">
        <f t="shared" si="12"/>
        <v>#N/A</v>
      </c>
      <c r="E152" s="18">
        <f t="shared" si="13"/>
        <v>0</v>
      </c>
      <c r="F152" s="17">
        <f t="shared" si="15"/>
        <v>1818.6095819001303</v>
      </c>
    </row>
    <row r="153" spans="1:6" x14ac:dyDescent="0.3">
      <c r="A153" s="15">
        <v>129</v>
      </c>
      <c r="B153" s="16">
        <f t="shared" si="14"/>
        <v>49217</v>
      </c>
      <c r="C153" s="17" t="e">
        <f>IF(A153&gt;$E$5,NA(),IF($B$4="Single Well",IF($B$6="Oil/Condensate",SUMIFS(Database!$E:$E,Database!$C:$C,$B$5,Database!$A:$A,B153),IF($B$6="Gas",SUMIFS(Database!$F:$F,Database!$C:$C,$B$5,Database!$A:$A,B153),SUMIFS(Database!$G:$G,Database!$C:$C,$B$5,Database!$A:$A,B153))),IF($B$4="By Field",IF($B$6="Oil/Condensate",SUMIFS(Database!$E:$E,Database!$B:$B,$B$5,Database!$A:$A,B153),IF($B$6="Gas",SUMIFS(Database!$F:$F,Database!$B:$B,$B$5,Database!$A:$A,B153),SUMIFS(Database!$G:$G,Database!$B:$B,$B$5,Database!$A:$A,B153))),IF($B$6="Oil/Condensate",SUMIFS(Database!$E:$E,Database!$A:$A,B153),IF($B$6="Gas",SUMIFS(Database!$F:$F,Database!$A:$A,B153),SUMIFS(Database!$G:$G,Database!$A:$A,B153))))))</f>
        <v>#N/A</v>
      </c>
      <c r="D153" s="17" t="e">
        <f t="shared" ref="D153:D168" si="16">IF(A153&lt;=$E$5,NA(),IF(A153&gt;$E$5+$B$14,NA(),IFERROR(IF(IF($B$7="Exponential",$B$10*EXP(-$B$11*(A153-$E$5)),IF($B$7="Hyperbolic",IF($B$12&lt;=0,$B$10*EXP(-$B$11*(A153-$E$5)),$B$10/(1+$B$12*$B$11*(A153-$E$5))^(1/$B$12)),IF($B$7="Harmonic",$B$10/(1+$B$11*(A153-$E$5)),IF($B$7="Linear",MAX(0,$B$10-$B$13*(A153-$E$5)),NA()))))&lt;$B$15,NA(),IF($B$7="Exponential",$B$10*EXP(-$B$11*(A153-$E$5)),IF($B$7="Hyperbolic",IF($B$12&lt;=0,$B$10*EXP(-$B$11*(A153-$E$5)),$B$10/(1+$B$12*$B$11*(A153-$E$5))^(1/$B$12)),IF($B$7="Harmonic",$B$10/(1+$B$11*(A153-$E$5)),IF($B$7="Linear",MAX(0,$B$10-$B$13*(A153-$E$5)),NA()))))),NA())))</f>
        <v>#N/A</v>
      </c>
      <c r="E153" s="18">
        <f t="shared" ref="E153:E168" si="17">IF(A153&lt;=$E$5,IFERROR(C153*DAY(EOMONTH(B153,0))/1000,0),IFERROR(D153*DAY(EOMONTH(B153,0))/1000,0))</f>
        <v>0</v>
      </c>
      <c r="F153" s="17">
        <f t="shared" si="15"/>
        <v>1818.6095819001303</v>
      </c>
    </row>
    <row r="154" spans="1:6" x14ac:dyDescent="0.3">
      <c r="A154" s="15">
        <v>130</v>
      </c>
      <c r="B154" s="16">
        <f t="shared" ref="B154:B168" si="18">EOMONTH(B153,1)</f>
        <v>49248</v>
      </c>
      <c r="C154" s="17" t="e">
        <f>IF(A154&gt;$E$5,NA(),IF($B$4="Single Well",IF($B$6="Oil/Condensate",SUMIFS(Database!$E:$E,Database!$C:$C,$B$5,Database!$A:$A,B154),IF($B$6="Gas",SUMIFS(Database!$F:$F,Database!$C:$C,$B$5,Database!$A:$A,B154),SUMIFS(Database!$G:$G,Database!$C:$C,$B$5,Database!$A:$A,B154))),IF($B$4="By Field",IF($B$6="Oil/Condensate",SUMIFS(Database!$E:$E,Database!$B:$B,$B$5,Database!$A:$A,B154),IF($B$6="Gas",SUMIFS(Database!$F:$F,Database!$B:$B,$B$5,Database!$A:$A,B154),SUMIFS(Database!$G:$G,Database!$B:$B,$B$5,Database!$A:$A,B154))),IF($B$6="Oil/Condensate",SUMIFS(Database!$E:$E,Database!$A:$A,B154),IF($B$6="Gas",SUMIFS(Database!$F:$F,Database!$A:$A,B154),SUMIFS(Database!$G:$G,Database!$A:$A,B154))))))</f>
        <v>#N/A</v>
      </c>
      <c r="D154" s="17" t="e">
        <f t="shared" si="16"/>
        <v>#N/A</v>
      </c>
      <c r="E154" s="18">
        <f t="shared" si="17"/>
        <v>0</v>
      </c>
      <c r="F154" s="17">
        <f t="shared" ref="F154:F168" si="19">F153+E154</f>
        <v>1818.6095819001303</v>
      </c>
    </row>
    <row r="155" spans="1:6" x14ac:dyDescent="0.3">
      <c r="A155" s="15">
        <v>131</v>
      </c>
      <c r="B155" s="16">
        <f t="shared" si="18"/>
        <v>49278</v>
      </c>
      <c r="C155" s="17" t="e">
        <f>IF(A155&gt;$E$5,NA(),IF($B$4="Single Well",IF($B$6="Oil/Condensate",SUMIFS(Database!$E:$E,Database!$C:$C,$B$5,Database!$A:$A,B155),IF($B$6="Gas",SUMIFS(Database!$F:$F,Database!$C:$C,$B$5,Database!$A:$A,B155),SUMIFS(Database!$G:$G,Database!$C:$C,$B$5,Database!$A:$A,B155))),IF($B$4="By Field",IF($B$6="Oil/Condensate",SUMIFS(Database!$E:$E,Database!$B:$B,$B$5,Database!$A:$A,B155),IF($B$6="Gas",SUMIFS(Database!$F:$F,Database!$B:$B,$B$5,Database!$A:$A,B155),SUMIFS(Database!$G:$G,Database!$B:$B,$B$5,Database!$A:$A,B155))),IF($B$6="Oil/Condensate",SUMIFS(Database!$E:$E,Database!$A:$A,B155),IF($B$6="Gas",SUMIFS(Database!$F:$F,Database!$A:$A,B155),SUMIFS(Database!$G:$G,Database!$A:$A,B155))))))</f>
        <v>#N/A</v>
      </c>
      <c r="D155" s="17" t="e">
        <f t="shared" si="16"/>
        <v>#N/A</v>
      </c>
      <c r="E155" s="18">
        <f t="shared" si="17"/>
        <v>0</v>
      </c>
      <c r="F155" s="17">
        <f t="shared" si="19"/>
        <v>1818.6095819001303</v>
      </c>
    </row>
    <row r="156" spans="1:6" x14ac:dyDescent="0.3">
      <c r="A156" s="15">
        <v>132</v>
      </c>
      <c r="B156" s="16">
        <f t="shared" si="18"/>
        <v>49309</v>
      </c>
      <c r="C156" s="17" t="e">
        <f>IF(A156&gt;$E$5,NA(),IF($B$4="Single Well",IF($B$6="Oil/Condensate",SUMIFS(Database!$E:$E,Database!$C:$C,$B$5,Database!$A:$A,B156),IF($B$6="Gas",SUMIFS(Database!$F:$F,Database!$C:$C,$B$5,Database!$A:$A,B156),SUMIFS(Database!$G:$G,Database!$C:$C,$B$5,Database!$A:$A,B156))),IF($B$4="By Field",IF($B$6="Oil/Condensate",SUMIFS(Database!$E:$E,Database!$B:$B,$B$5,Database!$A:$A,B156),IF($B$6="Gas",SUMIFS(Database!$F:$F,Database!$B:$B,$B$5,Database!$A:$A,B156),SUMIFS(Database!$G:$G,Database!$B:$B,$B$5,Database!$A:$A,B156))),IF($B$6="Oil/Condensate",SUMIFS(Database!$E:$E,Database!$A:$A,B156),IF($B$6="Gas",SUMIFS(Database!$F:$F,Database!$A:$A,B156),SUMIFS(Database!$G:$G,Database!$A:$A,B156))))))</f>
        <v>#N/A</v>
      </c>
      <c r="D156" s="17" t="e">
        <f t="shared" si="16"/>
        <v>#N/A</v>
      </c>
      <c r="E156" s="18">
        <f t="shared" si="17"/>
        <v>0</v>
      </c>
      <c r="F156" s="17">
        <f t="shared" si="19"/>
        <v>1818.6095819001303</v>
      </c>
    </row>
    <row r="157" spans="1:6" x14ac:dyDescent="0.3">
      <c r="A157" s="15">
        <v>133</v>
      </c>
      <c r="B157" s="16">
        <f t="shared" si="18"/>
        <v>49340</v>
      </c>
      <c r="C157" s="17" t="e">
        <f>IF(A157&gt;$E$5,NA(),IF($B$4="Single Well",IF($B$6="Oil/Condensate",SUMIFS(Database!$E:$E,Database!$C:$C,$B$5,Database!$A:$A,B157),IF($B$6="Gas",SUMIFS(Database!$F:$F,Database!$C:$C,$B$5,Database!$A:$A,B157),SUMIFS(Database!$G:$G,Database!$C:$C,$B$5,Database!$A:$A,B157))),IF($B$4="By Field",IF($B$6="Oil/Condensate",SUMIFS(Database!$E:$E,Database!$B:$B,$B$5,Database!$A:$A,B157),IF($B$6="Gas",SUMIFS(Database!$F:$F,Database!$B:$B,$B$5,Database!$A:$A,B157),SUMIFS(Database!$G:$G,Database!$B:$B,$B$5,Database!$A:$A,B157))),IF($B$6="Oil/Condensate",SUMIFS(Database!$E:$E,Database!$A:$A,B157),IF($B$6="Gas",SUMIFS(Database!$F:$F,Database!$A:$A,B157),SUMIFS(Database!$G:$G,Database!$A:$A,B157))))))</f>
        <v>#N/A</v>
      </c>
      <c r="D157" s="17" t="e">
        <f t="shared" si="16"/>
        <v>#N/A</v>
      </c>
      <c r="E157" s="18">
        <f t="shared" si="17"/>
        <v>0</v>
      </c>
      <c r="F157" s="17">
        <f t="shared" si="19"/>
        <v>1818.6095819001303</v>
      </c>
    </row>
    <row r="158" spans="1:6" x14ac:dyDescent="0.3">
      <c r="A158" s="15">
        <v>134</v>
      </c>
      <c r="B158" s="16">
        <f t="shared" si="18"/>
        <v>49368</v>
      </c>
      <c r="C158" s="17" t="e">
        <f>IF(A158&gt;$E$5,NA(),IF($B$4="Single Well",IF($B$6="Oil/Condensate",SUMIFS(Database!$E:$E,Database!$C:$C,$B$5,Database!$A:$A,B158),IF($B$6="Gas",SUMIFS(Database!$F:$F,Database!$C:$C,$B$5,Database!$A:$A,B158),SUMIFS(Database!$G:$G,Database!$C:$C,$B$5,Database!$A:$A,B158))),IF($B$4="By Field",IF($B$6="Oil/Condensate",SUMIFS(Database!$E:$E,Database!$B:$B,$B$5,Database!$A:$A,B158),IF($B$6="Gas",SUMIFS(Database!$F:$F,Database!$B:$B,$B$5,Database!$A:$A,B158),SUMIFS(Database!$G:$G,Database!$B:$B,$B$5,Database!$A:$A,B158))),IF($B$6="Oil/Condensate",SUMIFS(Database!$E:$E,Database!$A:$A,B158),IF($B$6="Gas",SUMIFS(Database!$F:$F,Database!$A:$A,B158),SUMIFS(Database!$G:$G,Database!$A:$A,B158))))))</f>
        <v>#N/A</v>
      </c>
      <c r="D158" s="17" t="e">
        <f t="shared" si="16"/>
        <v>#N/A</v>
      </c>
      <c r="E158" s="18">
        <f t="shared" si="17"/>
        <v>0</v>
      </c>
      <c r="F158" s="17">
        <f t="shared" si="19"/>
        <v>1818.6095819001303</v>
      </c>
    </row>
    <row r="159" spans="1:6" x14ac:dyDescent="0.3">
      <c r="A159" s="15">
        <v>135</v>
      </c>
      <c r="B159" s="16">
        <f t="shared" si="18"/>
        <v>49399</v>
      </c>
      <c r="C159" s="17" t="e">
        <f>IF(A159&gt;$E$5,NA(),IF($B$4="Single Well",IF($B$6="Oil/Condensate",SUMIFS(Database!$E:$E,Database!$C:$C,$B$5,Database!$A:$A,B159),IF($B$6="Gas",SUMIFS(Database!$F:$F,Database!$C:$C,$B$5,Database!$A:$A,B159),SUMIFS(Database!$G:$G,Database!$C:$C,$B$5,Database!$A:$A,B159))),IF($B$4="By Field",IF($B$6="Oil/Condensate",SUMIFS(Database!$E:$E,Database!$B:$B,$B$5,Database!$A:$A,B159),IF($B$6="Gas",SUMIFS(Database!$F:$F,Database!$B:$B,$B$5,Database!$A:$A,B159),SUMIFS(Database!$G:$G,Database!$B:$B,$B$5,Database!$A:$A,B159))),IF($B$6="Oil/Condensate",SUMIFS(Database!$E:$E,Database!$A:$A,B159),IF($B$6="Gas",SUMIFS(Database!$F:$F,Database!$A:$A,B159),SUMIFS(Database!$G:$G,Database!$A:$A,B159))))))</f>
        <v>#N/A</v>
      </c>
      <c r="D159" s="17" t="e">
        <f t="shared" si="16"/>
        <v>#N/A</v>
      </c>
      <c r="E159" s="18">
        <f t="shared" si="17"/>
        <v>0</v>
      </c>
      <c r="F159" s="17">
        <f t="shared" si="19"/>
        <v>1818.6095819001303</v>
      </c>
    </row>
    <row r="160" spans="1:6" x14ac:dyDescent="0.3">
      <c r="A160" s="15">
        <v>136</v>
      </c>
      <c r="B160" s="16">
        <f t="shared" si="18"/>
        <v>49429</v>
      </c>
      <c r="C160" s="17" t="e">
        <f>IF(A160&gt;$E$5,NA(),IF($B$4="Single Well",IF($B$6="Oil/Condensate",SUMIFS(Database!$E:$E,Database!$C:$C,$B$5,Database!$A:$A,B160),IF($B$6="Gas",SUMIFS(Database!$F:$F,Database!$C:$C,$B$5,Database!$A:$A,B160),SUMIFS(Database!$G:$G,Database!$C:$C,$B$5,Database!$A:$A,B160))),IF($B$4="By Field",IF($B$6="Oil/Condensate",SUMIFS(Database!$E:$E,Database!$B:$B,$B$5,Database!$A:$A,B160),IF($B$6="Gas",SUMIFS(Database!$F:$F,Database!$B:$B,$B$5,Database!$A:$A,B160),SUMIFS(Database!$G:$G,Database!$B:$B,$B$5,Database!$A:$A,B160))),IF($B$6="Oil/Condensate",SUMIFS(Database!$E:$E,Database!$A:$A,B160),IF($B$6="Gas",SUMIFS(Database!$F:$F,Database!$A:$A,B160),SUMIFS(Database!$G:$G,Database!$A:$A,B160))))))</f>
        <v>#N/A</v>
      </c>
      <c r="D160" s="17" t="e">
        <f t="shared" si="16"/>
        <v>#N/A</v>
      </c>
      <c r="E160" s="18">
        <f t="shared" si="17"/>
        <v>0</v>
      </c>
      <c r="F160" s="17">
        <f t="shared" si="19"/>
        <v>1818.6095819001303</v>
      </c>
    </row>
    <row r="161" spans="1:6" x14ac:dyDescent="0.3">
      <c r="A161" s="15">
        <v>137</v>
      </c>
      <c r="B161" s="16">
        <f t="shared" si="18"/>
        <v>49460</v>
      </c>
      <c r="C161" s="17" t="e">
        <f>IF(A161&gt;$E$5,NA(),IF($B$4="Single Well",IF($B$6="Oil/Condensate",SUMIFS(Database!$E:$E,Database!$C:$C,$B$5,Database!$A:$A,B161),IF($B$6="Gas",SUMIFS(Database!$F:$F,Database!$C:$C,$B$5,Database!$A:$A,B161),SUMIFS(Database!$G:$G,Database!$C:$C,$B$5,Database!$A:$A,B161))),IF($B$4="By Field",IF($B$6="Oil/Condensate",SUMIFS(Database!$E:$E,Database!$B:$B,$B$5,Database!$A:$A,B161),IF($B$6="Gas",SUMIFS(Database!$F:$F,Database!$B:$B,$B$5,Database!$A:$A,B161),SUMIFS(Database!$G:$G,Database!$B:$B,$B$5,Database!$A:$A,B161))),IF($B$6="Oil/Condensate",SUMIFS(Database!$E:$E,Database!$A:$A,B161),IF($B$6="Gas",SUMIFS(Database!$F:$F,Database!$A:$A,B161),SUMIFS(Database!$G:$G,Database!$A:$A,B161))))))</f>
        <v>#N/A</v>
      </c>
      <c r="D161" s="17" t="e">
        <f t="shared" si="16"/>
        <v>#N/A</v>
      </c>
      <c r="E161" s="18">
        <f t="shared" si="17"/>
        <v>0</v>
      </c>
      <c r="F161" s="17">
        <f t="shared" si="19"/>
        <v>1818.6095819001303</v>
      </c>
    </row>
    <row r="162" spans="1:6" x14ac:dyDescent="0.3">
      <c r="A162" s="15">
        <v>138</v>
      </c>
      <c r="B162" s="16">
        <f t="shared" si="18"/>
        <v>49490</v>
      </c>
      <c r="C162" s="17" t="e">
        <f>IF(A162&gt;$E$5,NA(),IF($B$4="Single Well",IF($B$6="Oil/Condensate",SUMIFS(Database!$E:$E,Database!$C:$C,$B$5,Database!$A:$A,B162),IF($B$6="Gas",SUMIFS(Database!$F:$F,Database!$C:$C,$B$5,Database!$A:$A,B162),SUMIFS(Database!$G:$G,Database!$C:$C,$B$5,Database!$A:$A,B162))),IF($B$4="By Field",IF($B$6="Oil/Condensate",SUMIFS(Database!$E:$E,Database!$B:$B,$B$5,Database!$A:$A,B162),IF($B$6="Gas",SUMIFS(Database!$F:$F,Database!$B:$B,$B$5,Database!$A:$A,B162),SUMIFS(Database!$G:$G,Database!$B:$B,$B$5,Database!$A:$A,B162))),IF($B$6="Oil/Condensate",SUMIFS(Database!$E:$E,Database!$A:$A,B162),IF($B$6="Gas",SUMIFS(Database!$F:$F,Database!$A:$A,B162),SUMIFS(Database!$G:$G,Database!$A:$A,B162))))))</f>
        <v>#N/A</v>
      </c>
      <c r="D162" s="17" t="e">
        <f t="shared" si="16"/>
        <v>#N/A</v>
      </c>
      <c r="E162" s="18">
        <f t="shared" si="17"/>
        <v>0</v>
      </c>
      <c r="F162" s="17">
        <f t="shared" si="19"/>
        <v>1818.6095819001303</v>
      </c>
    </row>
    <row r="163" spans="1:6" x14ac:dyDescent="0.3">
      <c r="A163" s="15">
        <v>139</v>
      </c>
      <c r="B163" s="16">
        <f t="shared" si="18"/>
        <v>49521</v>
      </c>
      <c r="C163" s="17" t="e">
        <f>IF(A163&gt;$E$5,NA(),IF($B$4="Single Well",IF($B$6="Oil/Condensate",SUMIFS(Database!$E:$E,Database!$C:$C,$B$5,Database!$A:$A,B163),IF($B$6="Gas",SUMIFS(Database!$F:$F,Database!$C:$C,$B$5,Database!$A:$A,B163),SUMIFS(Database!$G:$G,Database!$C:$C,$B$5,Database!$A:$A,B163))),IF($B$4="By Field",IF($B$6="Oil/Condensate",SUMIFS(Database!$E:$E,Database!$B:$B,$B$5,Database!$A:$A,B163),IF($B$6="Gas",SUMIFS(Database!$F:$F,Database!$B:$B,$B$5,Database!$A:$A,B163),SUMIFS(Database!$G:$G,Database!$B:$B,$B$5,Database!$A:$A,B163))),IF($B$6="Oil/Condensate",SUMIFS(Database!$E:$E,Database!$A:$A,B163),IF($B$6="Gas",SUMIFS(Database!$F:$F,Database!$A:$A,B163),SUMIFS(Database!$G:$G,Database!$A:$A,B163))))))</f>
        <v>#N/A</v>
      </c>
      <c r="D163" s="17" t="e">
        <f t="shared" si="16"/>
        <v>#N/A</v>
      </c>
      <c r="E163" s="18">
        <f t="shared" si="17"/>
        <v>0</v>
      </c>
      <c r="F163" s="17">
        <f t="shared" si="19"/>
        <v>1818.6095819001303</v>
      </c>
    </row>
    <row r="164" spans="1:6" x14ac:dyDescent="0.3">
      <c r="A164" s="15">
        <v>140</v>
      </c>
      <c r="B164" s="16">
        <f t="shared" si="18"/>
        <v>49552</v>
      </c>
      <c r="C164" s="17" t="e">
        <f>IF(A164&gt;$E$5,NA(),IF($B$4="Single Well",IF($B$6="Oil/Condensate",SUMIFS(Database!$E:$E,Database!$C:$C,$B$5,Database!$A:$A,B164),IF($B$6="Gas",SUMIFS(Database!$F:$F,Database!$C:$C,$B$5,Database!$A:$A,B164),SUMIFS(Database!$G:$G,Database!$C:$C,$B$5,Database!$A:$A,B164))),IF($B$4="By Field",IF($B$6="Oil/Condensate",SUMIFS(Database!$E:$E,Database!$B:$B,$B$5,Database!$A:$A,B164),IF($B$6="Gas",SUMIFS(Database!$F:$F,Database!$B:$B,$B$5,Database!$A:$A,B164),SUMIFS(Database!$G:$G,Database!$B:$B,$B$5,Database!$A:$A,B164))),IF($B$6="Oil/Condensate",SUMIFS(Database!$E:$E,Database!$A:$A,B164),IF($B$6="Gas",SUMIFS(Database!$F:$F,Database!$A:$A,B164),SUMIFS(Database!$G:$G,Database!$A:$A,B164))))))</f>
        <v>#N/A</v>
      </c>
      <c r="D164" s="17" t="e">
        <f t="shared" si="16"/>
        <v>#N/A</v>
      </c>
      <c r="E164" s="18">
        <f t="shared" si="17"/>
        <v>0</v>
      </c>
      <c r="F164" s="17">
        <f t="shared" si="19"/>
        <v>1818.6095819001303</v>
      </c>
    </row>
    <row r="165" spans="1:6" x14ac:dyDescent="0.3">
      <c r="A165" s="15">
        <v>141</v>
      </c>
      <c r="B165" s="16">
        <f t="shared" si="18"/>
        <v>49582</v>
      </c>
      <c r="C165" s="17" t="e">
        <f>IF(A165&gt;$E$5,NA(),IF($B$4="Single Well",IF($B$6="Oil/Condensate",SUMIFS(Database!$E:$E,Database!$C:$C,$B$5,Database!$A:$A,B165),IF($B$6="Gas",SUMIFS(Database!$F:$F,Database!$C:$C,$B$5,Database!$A:$A,B165),SUMIFS(Database!$G:$G,Database!$C:$C,$B$5,Database!$A:$A,B165))),IF($B$4="By Field",IF($B$6="Oil/Condensate",SUMIFS(Database!$E:$E,Database!$B:$B,$B$5,Database!$A:$A,B165),IF($B$6="Gas",SUMIFS(Database!$F:$F,Database!$B:$B,$B$5,Database!$A:$A,B165),SUMIFS(Database!$G:$G,Database!$B:$B,$B$5,Database!$A:$A,B165))),IF($B$6="Oil/Condensate",SUMIFS(Database!$E:$E,Database!$A:$A,B165),IF($B$6="Gas",SUMIFS(Database!$F:$F,Database!$A:$A,B165),SUMIFS(Database!$G:$G,Database!$A:$A,B165))))))</f>
        <v>#N/A</v>
      </c>
      <c r="D165" s="17" t="e">
        <f t="shared" si="16"/>
        <v>#N/A</v>
      </c>
      <c r="E165" s="18">
        <f t="shared" si="17"/>
        <v>0</v>
      </c>
      <c r="F165" s="17">
        <f t="shared" si="19"/>
        <v>1818.6095819001303</v>
      </c>
    </row>
    <row r="166" spans="1:6" x14ac:dyDescent="0.3">
      <c r="A166" s="15">
        <v>142</v>
      </c>
      <c r="B166" s="16">
        <f t="shared" si="18"/>
        <v>49613</v>
      </c>
      <c r="C166" s="17" t="e">
        <f>IF(A166&gt;$E$5,NA(),IF($B$4="Single Well",IF($B$6="Oil/Condensate",SUMIFS(Database!$E:$E,Database!$C:$C,$B$5,Database!$A:$A,B166),IF($B$6="Gas",SUMIFS(Database!$F:$F,Database!$C:$C,$B$5,Database!$A:$A,B166),SUMIFS(Database!$G:$G,Database!$C:$C,$B$5,Database!$A:$A,B166))),IF($B$4="By Field",IF($B$6="Oil/Condensate",SUMIFS(Database!$E:$E,Database!$B:$B,$B$5,Database!$A:$A,B166),IF($B$6="Gas",SUMIFS(Database!$F:$F,Database!$B:$B,$B$5,Database!$A:$A,B166),SUMIFS(Database!$G:$G,Database!$B:$B,$B$5,Database!$A:$A,B166))),IF($B$6="Oil/Condensate",SUMIFS(Database!$E:$E,Database!$A:$A,B166),IF($B$6="Gas",SUMIFS(Database!$F:$F,Database!$A:$A,B166),SUMIFS(Database!$G:$G,Database!$A:$A,B166))))))</f>
        <v>#N/A</v>
      </c>
      <c r="D166" s="17" t="e">
        <f t="shared" si="16"/>
        <v>#N/A</v>
      </c>
      <c r="E166" s="18">
        <f t="shared" si="17"/>
        <v>0</v>
      </c>
      <c r="F166" s="17">
        <f t="shared" si="19"/>
        <v>1818.6095819001303</v>
      </c>
    </row>
    <row r="167" spans="1:6" x14ac:dyDescent="0.3">
      <c r="A167" s="15">
        <v>143</v>
      </c>
      <c r="B167" s="16">
        <f t="shared" si="18"/>
        <v>49643</v>
      </c>
      <c r="C167" s="17" t="e">
        <f>IF(A167&gt;$E$5,NA(),IF($B$4="Single Well",IF($B$6="Oil/Condensate",SUMIFS(Database!$E:$E,Database!$C:$C,$B$5,Database!$A:$A,B167),IF($B$6="Gas",SUMIFS(Database!$F:$F,Database!$C:$C,$B$5,Database!$A:$A,B167),SUMIFS(Database!$G:$G,Database!$C:$C,$B$5,Database!$A:$A,B167))),IF($B$4="By Field",IF($B$6="Oil/Condensate",SUMIFS(Database!$E:$E,Database!$B:$B,$B$5,Database!$A:$A,B167),IF($B$6="Gas",SUMIFS(Database!$F:$F,Database!$B:$B,$B$5,Database!$A:$A,B167),SUMIFS(Database!$G:$G,Database!$B:$B,$B$5,Database!$A:$A,B167))),IF($B$6="Oil/Condensate",SUMIFS(Database!$E:$E,Database!$A:$A,B167),IF($B$6="Gas",SUMIFS(Database!$F:$F,Database!$A:$A,B167),SUMIFS(Database!$G:$G,Database!$A:$A,B167))))))</f>
        <v>#N/A</v>
      </c>
      <c r="D167" s="17" t="e">
        <f t="shared" si="16"/>
        <v>#N/A</v>
      </c>
      <c r="E167" s="18">
        <f t="shared" si="17"/>
        <v>0</v>
      </c>
      <c r="F167" s="17">
        <f t="shared" si="19"/>
        <v>1818.6095819001303</v>
      </c>
    </row>
    <row r="168" spans="1:6" x14ac:dyDescent="0.3">
      <c r="A168" s="15">
        <v>144</v>
      </c>
      <c r="B168" s="16">
        <f t="shared" si="18"/>
        <v>49674</v>
      </c>
      <c r="C168" s="17" t="e">
        <f>IF(A168&gt;$E$5,NA(),IF($B$4="Single Well",IF($B$6="Oil/Condensate",SUMIFS(Database!$E:$E,Database!$C:$C,$B$5,Database!$A:$A,B168),IF($B$6="Gas",SUMIFS(Database!$F:$F,Database!$C:$C,$B$5,Database!$A:$A,B168),SUMIFS(Database!$G:$G,Database!$C:$C,$B$5,Database!$A:$A,B168))),IF($B$4="By Field",IF($B$6="Oil/Condensate",SUMIFS(Database!$E:$E,Database!$B:$B,$B$5,Database!$A:$A,B168),IF($B$6="Gas",SUMIFS(Database!$F:$F,Database!$B:$B,$B$5,Database!$A:$A,B168),SUMIFS(Database!$G:$G,Database!$B:$B,$B$5,Database!$A:$A,B168))),IF($B$6="Oil/Condensate",SUMIFS(Database!$E:$E,Database!$A:$A,B168),IF($B$6="Gas",SUMIFS(Database!$F:$F,Database!$A:$A,B168),SUMIFS(Database!$G:$G,Database!$A:$A,B168))))))</f>
        <v>#N/A</v>
      </c>
      <c r="D168" s="17" t="e">
        <f t="shared" si="16"/>
        <v>#N/A</v>
      </c>
      <c r="E168" s="18">
        <f t="shared" si="17"/>
        <v>0</v>
      </c>
      <c r="F168" s="17">
        <f t="shared" si="19"/>
        <v>1818.6095819001303</v>
      </c>
    </row>
  </sheetData>
  <mergeCells count="9">
    <mergeCell ref="A20:B20"/>
    <mergeCell ref="A21:B21"/>
    <mergeCell ref="A22:B22"/>
    <mergeCell ref="A23:F23"/>
    <mergeCell ref="A1:N1"/>
    <mergeCell ref="A2:N2"/>
    <mergeCell ref="A17:B17"/>
    <mergeCell ref="A18:B18"/>
    <mergeCell ref="A19:B19"/>
  </mergeCells>
  <pageMargins left="0.75" right="0.75" top="1" bottom="1" header="0.511811023622047" footer="0.511811023622047"/>
  <pageSetup paperSize="9" orientation="portrait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xr:uid="{00000000-0002-0000-0000-000000000000}">
          <x14:formula1>
            <xm:f>Lists!$A$2:$A$4</xm:f>
          </x14:formula1>
          <x14:formula2>
            <xm:f>0</xm:f>
          </x14:formula2>
          <xm:sqref>B4</xm:sqref>
        </x14:dataValidation>
        <x14:dataValidation type="list" xr:uid="{00000000-0002-0000-0000-000001000000}">
          <x14:formula1>
            <xm:f>Lists!F2:F220</xm:f>
          </x14:formula1>
          <xm:sqref>B5</xm:sqref>
        </x14:dataValidation>
        <x14:dataValidation type="list" xr:uid="{00000000-0002-0000-0000-000002000000}">
          <x14:formula1>
            <xm:f>Lists!$D$2:$D$4</xm:f>
          </x14:formula1>
          <x14:formula2>
            <xm:f>0</xm:f>
          </x14:formula2>
          <xm:sqref>B6</xm:sqref>
        </x14:dataValidation>
        <x14:dataValidation type="list" xr:uid="{00000000-0002-0000-0000-000003000000}">
          <x14:formula1>
            <xm:f>Lists!$E$2:$E$5</xm:f>
          </x14:formula1>
          <x14:formula2>
            <xm:f>0</xm:f>
          </x14:formula2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7"/>
  <sheetViews>
    <sheetView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ColWidth="8.6640625" defaultRowHeight="14.4" x14ac:dyDescent="0.3"/>
  <cols>
    <col min="1" max="1" width="13" customWidth="1"/>
    <col min="2" max="2" width="16" customWidth="1"/>
    <col min="3" max="3" width="12" customWidth="1"/>
    <col min="4" max="4" width="11" customWidth="1"/>
    <col min="5" max="5" width="22" customWidth="1"/>
    <col min="6" max="6" width="18" customWidth="1"/>
    <col min="7" max="7" width="20" customWidth="1"/>
  </cols>
  <sheetData>
    <row r="1" spans="1:7" x14ac:dyDescent="0.3">
      <c r="A1" s="14" t="s">
        <v>36</v>
      </c>
      <c r="B1" s="14" t="s">
        <v>41</v>
      </c>
      <c r="C1" s="14" t="s">
        <v>42</v>
      </c>
      <c r="D1" s="14" t="s">
        <v>43</v>
      </c>
      <c r="E1" s="14" t="s">
        <v>44</v>
      </c>
      <c r="F1" s="14" t="s">
        <v>45</v>
      </c>
      <c r="G1" s="14" t="s">
        <v>46</v>
      </c>
    </row>
    <row r="2" spans="1:7" x14ac:dyDescent="0.3">
      <c r="A2" s="16">
        <v>45322</v>
      </c>
      <c r="B2" s="19" t="s">
        <v>64</v>
      </c>
      <c r="C2" s="19" t="s">
        <v>8</v>
      </c>
      <c r="D2" s="20">
        <v>1786</v>
      </c>
      <c r="E2" s="17">
        <v>1516.7</v>
      </c>
      <c r="F2" s="17">
        <v>721.5</v>
      </c>
      <c r="G2" s="17">
        <v>196.4</v>
      </c>
    </row>
    <row r="3" spans="1:7" x14ac:dyDescent="0.3">
      <c r="A3" s="16">
        <v>45351</v>
      </c>
      <c r="B3" s="19" t="s">
        <v>64</v>
      </c>
      <c r="C3" s="19" t="s">
        <v>8</v>
      </c>
      <c r="D3" s="20">
        <v>1771</v>
      </c>
      <c r="E3" s="17">
        <v>1453.8</v>
      </c>
      <c r="F3" s="17">
        <v>723.5</v>
      </c>
      <c r="G3" s="17">
        <v>214.5</v>
      </c>
    </row>
    <row r="4" spans="1:7" x14ac:dyDescent="0.3">
      <c r="A4" s="16">
        <v>45382</v>
      </c>
      <c r="B4" s="19" t="s">
        <v>64</v>
      </c>
      <c r="C4" s="19" t="s">
        <v>8</v>
      </c>
      <c r="D4" s="20">
        <v>1784</v>
      </c>
      <c r="E4" s="17">
        <v>1348.8</v>
      </c>
      <c r="F4" s="17">
        <v>653.1</v>
      </c>
      <c r="G4" s="17">
        <v>211.1</v>
      </c>
    </row>
    <row r="5" spans="1:7" x14ac:dyDescent="0.3">
      <c r="A5" s="16">
        <v>45412</v>
      </c>
      <c r="B5" s="19" t="s">
        <v>64</v>
      </c>
      <c r="C5" s="19" t="s">
        <v>8</v>
      </c>
      <c r="D5" s="20">
        <v>1778</v>
      </c>
      <c r="E5" s="17">
        <v>1242.2</v>
      </c>
      <c r="F5" s="17">
        <v>630</v>
      </c>
      <c r="G5" s="17">
        <v>226.7</v>
      </c>
    </row>
    <row r="6" spans="1:7" x14ac:dyDescent="0.3">
      <c r="A6" s="16">
        <v>45443</v>
      </c>
      <c r="B6" s="19" t="s">
        <v>64</v>
      </c>
      <c r="C6" s="19" t="s">
        <v>8</v>
      </c>
      <c r="D6" s="20">
        <v>1743</v>
      </c>
      <c r="E6" s="17">
        <v>1200.5999999999999</v>
      </c>
      <c r="F6" s="17">
        <v>618.4</v>
      </c>
      <c r="G6" s="17">
        <v>237.7</v>
      </c>
    </row>
    <row r="7" spans="1:7" x14ac:dyDescent="0.3">
      <c r="A7" s="16">
        <v>45473</v>
      </c>
      <c r="B7" s="19" t="s">
        <v>64</v>
      </c>
      <c r="C7" s="19" t="s">
        <v>8</v>
      </c>
      <c r="D7" s="20">
        <v>1743</v>
      </c>
      <c r="E7" s="17">
        <v>1196.8</v>
      </c>
      <c r="F7" s="17">
        <v>593.4</v>
      </c>
      <c r="G7" s="17">
        <v>236.9</v>
      </c>
    </row>
    <row r="8" spans="1:7" x14ac:dyDescent="0.3">
      <c r="A8" s="16">
        <v>45504</v>
      </c>
      <c r="B8" s="19" t="s">
        <v>64</v>
      </c>
      <c r="C8" s="19" t="s">
        <v>8</v>
      </c>
      <c r="D8" s="20">
        <v>1732</v>
      </c>
      <c r="E8" s="17">
        <v>1151.9000000000001</v>
      </c>
      <c r="F8" s="17">
        <v>548.4</v>
      </c>
      <c r="G8" s="17">
        <v>239.9</v>
      </c>
    </row>
    <row r="9" spans="1:7" x14ac:dyDescent="0.3">
      <c r="A9" s="16">
        <v>45535</v>
      </c>
      <c r="B9" s="19" t="s">
        <v>64</v>
      </c>
      <c r="C9" s="19" t="s">
        <v>8</v>
      </c>
      <c r="D9" s="20">
        <v>1755</v>
      </c>
      <c r="E9" s="17">
        <v>1086.4000000000001</v>
      </c>
      <c r="F9" s="17">
        <v>532.9</v>
      </c>
      <c r="G9" s="17">
        <v>262.3</v>
      </c>
    </row>
    <row r="10" spans="1:7" x14ac:dyDescent="0.3">
      <c r="A10" s="16">
        <v>45565</v>
      </c>
      <c r="B10" s="19" t="s">
        <v>64</v>
      </c>
      <c r="C10" s="19" t="s">
        <v>8</v>
      </c>
      <c r="D10" s="20">
        <v>1739</v>
      </c>
      <c r="E10" s="17">
        <v>1008.4</v>
      </c>
      <c r="F10" s="17">
        <v>521.79999999999995</v>
      </c>
      <c r="G10" s="17">
        <v>261.39999999999998</v>
      </c>
    </row>
    <row r="11" spans="1:7" x14ac:dyDescent="0.3">
      <c r="A11" s="16">
        <v>45596</v>
      </c>
      <c r="B11" s="19" t="s">
        <v>64</v>
      </c>
      <c r="C11" s="19" t="s">
        <v>8</v>
      </c>
      <c r="D11" s="20">
        <v>1732</v>
      </c>
      <c r="E11" s="17">
        <v>981.6</v>
      </c>
      <c r="F11" s="17">
        <v>482.8</v>
      </c>
      <c r="G11" s="17">
        <v>279.89999999999998</v>
      </c>
    </row>
    <row r="12" spans="1:7" x14ac:dyDescent="0.3">
      <c r="A12" s="16">
        <v>45626</v>
      </c>
      <c r="B12" s="19" t="s">
        <v>64</v>
      </c>
      <c r="C12" s="19" t="s">
        <v>8</v>
      </c>
      <c r="D12" s="20">
        <v>1709</v>
      </c>
      <c r="E12" s="17">
        <v>924.7</v>
      </c>
      <c r="F12" s="17">
        <v>438.4</v>
      </c>
      <c r="G12" s="17">
        <v>273.89999999999998</v>
      </c>
    </row>
    <row r="13" spans="1:7" x14ac:dyDescent="0.3">
      <c r="A13" s="16">
        <v>45657</v>
      </c>
      <c r="B13" s="19" t="s">
        <v>64</v>
      </c>
      <c r="C13" s="19" t="s">
        <v>8</v>
      </c>
      <c r="D13" s="20">
        <v>1701</v>
      </c>
      <c r="E13" s="17">
        <v>836.3</v>
      </c>
      <c r="F13" s="17">
        <v>423.5</v>
      </c>
      <c r="G13" s="17">
        <v>278.8</v>
      </c>
    </row>
    <row r="14" spans="1:7" x14ac:dyDescent="0.3">
      <c r="A14" s="16">
        <v>45688</v>
      </c>
      <c r="B14" s="19" t="s">
        <v>64</v>
      </c>
      <c r="C14" s="19" t="s">
        <v>8</v>
      </c>
      <c r="D14" s="20">
        <v>1689</v>
      </c>
      <c r="E14" s="17">
        <v>832.2</v>
      </c>
      <c r="F14" s="17">
        <v>407.2</v>
      </c>
      <c r="G14" s="17">
        <v>292.89999999999998</v>
      </c>
    </row>
    <row r="15" spans="1:7" x14ac:dyDescent="0.3">
      <c r="A15" s="16">
        <v>45716</v>
      </c>
      <c r="B15" s="19" t="s">
        <v>64</v>
      </c>
      <c r="C15" s="19" t="s">
        <v>8</v>
      </c>
      <c r="D15" s="20">
        <v>1701</v>
      </c>
      <c r="E15" s="17">
        <v>768.5</v>
      </c>
      <c r="F15" s="17">
        <v>405.2</v>
      </c>
      <c r="G15" s="17">
        <v>307.60000000000002</v>
      </c>
    </row>
    <row r="16" spans="1:7" x14ac:dyDescent="0.3">
      <c r="A16" s="16">
        <v>45747</v>
      </c>
      <c r="B16" s="19" t="s">
        <v>64</v>
      </c>
      <c r="C16" s="19" t="s">
        <v>8</v>
      </c>
      <c r="D16" s="20">
        <v>1682</v>
      </c>
      <c r="E16" s="17">
        <v>725.3</v>
      </c>
      <c r="F16" s="17">
        <v>379.3</v>
      </c>
      <c r="G16" s="17">
        <v>303.60000000000002</v>
      </c>
    </row>
    <row r="17" spans="1:7" x14ac:dyDescent="0.3">
      <c r="A17" s="16">
        <v>45777</v>
      </c>
      <c r="B17" s="19" t="s">
        <v>64</v>
      </c>
      <c r="C17" s="19" t="s">
        <v>8</v>
      </c>
      <c r="D17" s="20">
        <v>1689</v>
      </c>
      <c r="E17" s="17">
        <v>736.3</v>
      </c>
      <c r="F17" s="17">
        <v>358.2</v>
      </c>
      <c r="G17" s="17">
        <v>321.5</v>
      </c>
    </row>
    <row r="18" spans="1:7" x14ac:dyDescent="0.3">
      <c r="A18" s="16">
        <v>45808</v>
      </c>
      <c r="B18" s="19" t="s">
        <v>64</v>
      </c>
      <c r="C18" s="19" t="s">
        <v>8</v>
      </c>
      <c r="D18" s="20">
        <v>1649</v>
      </c>
      <c r="E18" s="17">
        <v>692.5</v>
      </c>
      <c r="F18" s="17">
        <v>344.4</v>
      </c>
      <c r="G18" s="17">
        <v>320.89999999999998</v>
      </c>
    </row>
    <row r="19" spans="1:7" x14ac:dyDescent="0.3">
      <c r="A19" s="16">
        <v>45838</v>
      </c>
      <c r="B19" s="19" t="s">
        <v>64</v>
      </c>
      <c r="C19" s="19" t="s">
        <v>8</v>
      </c>
      <c r="D19" s="20">
        <v>1686</v>
      </c>
      <c r="E19" s="17">
        <v>631.70000000000005</v>
      </c>
      <c r="F19" s="17">
        <v>314.60000000000002</v>
      </c>
      <c r="G19" s="17">
        <v>328.2</v>
      </c>
    </row>
    <row r="20" spans="1:7" x14ac:dyDescent="0.3">
      <c r="A20" s="16">
        <v>45869</v>
      </c>
      <c r="B20" s="19" t="s">
        <v>64</v>
      </c>
      <c r="C20" s="19" t="s">
        <v>8</v>
      </c>
      <c r="D20" s="20">
        <v>1651</v>
      </c>
      <c r="E20" s="17">
        <v>628.20000000000005</v>
      </c>
      <c r="F20" s="17">
        <v>300.39999999999998</v>
      </c>
      <c r="G20" s="17">
        <v>348.3</v>
      </c>
    </row>
    <row r="21" spans="1:7" x14ac:dyDescent="0.3">
      <c r="A21" s="16">
        <v>45900</v>
      </c>
      <c r="B21" s="19" t="s">
        <v>64</v>
      </c>
      <c r="C21" s="19" t="s">
        <v>8</v>
      </c>
      <c r="D21" s="20">
        <v>1635</v>
      </c>
      <c r="E21" s="17">
        <v>599.4</v>
      </c>
      <c r="F21" s="17">
        <v>289.10000000000002</v>
      </c>
      <c r="G21" s="17">
        <v>345.4</v>
      </c>
    </row>
    <row r="22" spans="1:7" x14ac:dyDescent="0.3">
      <c r="A22" s="16">
        <v>45930</v>
      </c>
      <c r="B22" s="19" t="s">
        <v>64</v>
      </c>
      <c r="C22" s="19" t="s">
        <v>8</v>
      </c>
      <c r="D22" s="20">
        <v>1660</v>
      </c>
      <c r="E22" s="17">
        <v>554.5</v>
      </c>
      <c r="F22" s="17">
        <v>270.7</v>
      </c>
      <c r="G22" s="17">
        <v>362.4</v>
      </c>
    </row>
    <row r="23" spans="1:7" x14ac:dyDescent="0.3">
      <c r="A23" s="16">
        <v>45961</v>
      </c>
      <c r="B23" s="19" t="s">
        <v>64</v>
      </c>
      <c r="C23" s="19" t="s">
        <v>8</v>
      </c>
      <c r="D23" s="20">
        <v>1632</v>
      </c>
      <c r="E23" s="17">
        <v>520.70000000000005</v>
      </c>
      <c r="F23" s="17">
        <v>256.60000000000002</v>
      </c>
      <c r="G23" s="17">
        <v>382.6</v>
      </c>
    </row>
    <row r="24" spans="1:7" x14ac:dyDescent="0.3">
      <c r="A24" s="16">
        <v>45991</v>
      </c>
      <c r="B24" s="19" t="s">
        <v>64</v>
      </c>
      <c r="C24" s="19" t="s">
        <v>8</v>
      </c>
      <c r="D24" s="20">
        <v>1630</v>
      </c>
      <c r="E24" s="17">
        <v>483</v>
      </c>
      <c r="F24" s="17">
        <v>240.6</v>
      </c>
      <c r="G24" s="17">
        <v>364.3</v>
      </c>
    </row>
    <row r="25" spans="1:7" x14ac:dyDescent="0.3">
      <c r="A25" s="16">
        <v>46022</v>
      </c>
      <c r="B25" s="19" t="s">
        <v>64</v>
      </c>
      <c r="C25" s="19" t="s">
        <v>8</v>
      </c>
      <c r="D25" s="20">
        <v>1610</v>
      </c>
      <c r="E25" s="17">
        <v>486.1</v>
      </c>
      <c r="F25" s="17">
        <v>236</v>
      </c>
      <c r="G25" s="17">
        <v>370.6</v>
      </c>
    </row>
    <row r="26" spans="1:7" x14ac:dyDescent="0.3">
      <c r="A26" s="16">
        <v>45322</v>
      </c>
      <c r="B26" s="19" t="s">
        <v>64</v>
      </c>
      <c r="C26" s="19" t="s">
        <v>47</v>
      </c>
      <c r="D26" s="20">
        <v>1718</v>
      </c>
      <c r="E26" s="17">
        <v>1247.5999999999999</v>
      </c>
      <c r="F26" s="17">
        <v>601.4</v>
      </c>
      <c r="G26" s="17">
        <v>186.8</v>
      </c>
    </row>
    <row r="27" spans="1:7" x14ac:dyDescent="0.3">
      <c r="A27" s="16">
        <v>45351</v>
      </c>
      <c r="B27" s="19" t="s">
        <v>64</v>
      </c>
      <c r="C27" s="19" t="s">
        <v>47</v>
      </c>
      <c r="D27" s="20">
        <v>1694</v>
      </c>
      <c r="E27" s="17">
        <v>1108.3</v>
      </c>
      <c r="F27" s="17">
        <v>586.9</v>
      </c>
      <c r="G27" s="17">
        <v>189.9</v>
      </c>
    </row>
    <row r="28" spans="1:7" x14ac:dyDescent="0.3">
      <c r="A28" s="16">
        <v>45382</v>
      </c>
      <c r="B28" s="19" t="s">
        <v>64</v>
      </c>
      <c r="C28" s="19" t="s">
        <v>47</v>
      </c>
      <c r="D28" s="20">
        <v>1681</v>
      </c>
      <c r="E28" s="17">
        <v>1088.8</v>
      </c>
      <c r="F28" s="17">
        <v>561</v>
      </c>
      <c r="G28" s="17">
        <v>188.4</v>
      </c>
    </row>
    <row r="29" spans="1:7" x14ac:dyDescent="0.3">
      <c r="A29" s="16">
        <v>45412</v>
      </c>
      <c r="B29" s="19" t="s">
        <v>64</v>
      </c>
      <c r="C29" s="19" t="s">
        <v>47</v>
      </c>
      <c r="D29" s="20">
        <v>1664</v>
      </c>
      <c r="E29" s="17">
        <v>1064</v>
      </c>
      <c r="F29" s="17">
        <v>553.4</v>
      </c>
      <c r="G29" s="17">
        <v>207.7</v>
      </c>
    </row>
    <row r="30" spans="1:7" x14ac:dyDescent="0.3">
      <c r="A30" s="16">
        <v>45443</v>
      </c>
      <c r="B30" s="19" t="s">
        <v>64</v>
      </c>
      <c r="C30" s="19" t="s">
        <v>47</v>
      </c>
      <c r="D30" s="20">
        <v>1687</v>
      </c>
      <c r="E30" s="17">
        <v>1028.9000000000001</v>
      </c>
      <c r="F30" s="17">
        <v>501.2</v>
      </c>
      <c r="G30" s="17">
        <v>215.7</v>
      </c>
    </row>
    <row r="31" spans="1:7" x14ac:dyDescent="0.3">
      <c r="A31" s="16">
        <v>45473</v>
      </c>
      <c r="B31" s="19" t="s">
        <v>64</v>
      </c>
      <c r="C31" s="19" t="s">
        <v>47</v>
      </c>
      <c r="D31" s="20">
        <v>1643</v>
      </c>
      <c r="E31" s="17">
        <v>975.7</v>
      </c>
      <c r="F31" s="17">
        <v>501.4</v>
      </c>
      <c r="G31" s="17">
        <v>217.9</v>
      </c>
    </row>
    <row r="32" spans="1:7" x14ac:dyDescent="0.3">
      <c r="A32" s="16">
        <v>45504</v>
      </c>
      <c r="B32" s="19" t="s">
        <v>64</v>
      </c>
      <c r="C32" s="19" t="s">
        <v>47</v>
      </c>
      <c r="D32" s="20">
        <v>1654</v>
      </c>
      <c r="E32" s="17">
        <v>976.7</v>
      </c>
      <c r="F32" s="17">
        <v>479.8</v>
      </c>
      <c r="G32" s="17">
        <v>228.2</v>
      </c>
    </row>
    <row r="33" spans="1:7" x14ac:dyDescent="0.3">
      <c r="A33" s="16">
        <v>45535</v>
      </c>
      <c r="B33" s="19" t="s">
        <v>64</v>
      </c>
      <c r="C33" s="19" t="s">
        <v>47</v>
      </c>
      <c r="D33" s="20">
        <v>1665</v>
      </c>
      <c r="E33" s="17">
        <v>886.5</v>
      </c>
      <c r="F33" s="17">
        <v>455.2</v>
      </c>
      <c r="G33" s="17">
        <v>221.5</v>
      </c>
    </row>
    <row r="34" spans="1:7" x14ac:dyDescent="0.3">
      <c r="A34" s="16">
        <v>45565</v>
      </c>
      <c r="B34" s="19" t="s">
        <v>64</v>
      </c>
      <c r="C34" s="19" t="s">
        <v>47</v>
      </c>
      <c r="D34" s="20">
        <v>1614</v>
      </c>
      <c r="E34" s="17">
        <v>918.8</v>
      </c>
      <c r="F34" s="17">
        <v>457.7</v>
      </c>
      <c r="G34" s="17">
        <v>233.9</v>
      </c>
    </row>
    <row r="35" spans="1:7" x14ac:dyDescent="0.3">
      <c r="A35" s="16">
        <v>45596</v>
      </c>
      <c r="B35" s="19" t="s">
        <v>64</v>
      </c>
      <c r="C35" s="19" t="s">
        <v>47</v>
      </c>
      <c r="D35" s="20">
        <v>1627</v>
      </c>
      <c r="E35" s="17">
        <v>887.9</v>
      </c>
      <c r="F35" s="17">
        <v>446.3</v>
      </c>
      <c r="G35" s="17">
        <v>236.7</v>
      </c>
    </row>
    <row r="36" spans="1:7" x14ac:dyDescent="0.3">
      <c r="A36" s="16">
        <v>45626</v>
      </c>
      <c r="B36" s="19" t="s">
        <v>64</v>
      </c>
      <c r="C36" s="19" t="s">
        <v>47</v>
      </c>
      <c r="D36" s="20">
        <v>1601</v>
      </c>
      <c r="E36" s="17">
        <v>804.6</v>
      </c>
      <c r="F36" s="17">
        <v>425.4</v>
      </c>
      <c r="G36" s="17">
        <v>257.39999999999998</v>
      </c>
    </row>
    <row r="37" spans="1:7" x14ac:dyDescent="0.3">
      <c r="A37" s="16">
        <v>45657</v>
      </c>
      <c r="B37" s="19" t="s">
        <v>64</v>
      </c>
      <c r="C37" s="19" t="s">
        <v>47</v>
      </c>
      <c r="D37" s="20">
        <v>1631</v>
      </c>
      <c r="E37" s="17">
        <v>804.6</v>
      </c>
      <c r="F37" s="17">
        <v>404.7</v>
      </c>
      <c r="G37" s="17">
        <v>254.3</v>
      </c>
    </row>
    <row r="38" spans="1:7" x14ac:dyDescent="0.3">
      <c r="A38" s="16">
        <v>45688</v>
      </c>
      <c r="B38" s="19" t="s">
        <v>64</v>
      </c>
      <c r="C38" s="19" t="s">
        <v>47</v>
      </c>
      <c r="D38" s="20">
        <v>1615</v>
      </c>
      <c r="E38" s="17">
        <v>775.6</v>
      </c>
      <c r="F38" s="17">
        <v>381.2</v>
      </c>
      <c r="G38" s="17">
        <v>267.2</v>
      </c>
    </row>
    <row r="39" spans="1:7" x14ac:dyDescent="0.3">
      <c r="A39" s="16">
        <v>45716</v>
      </c>
      <c r="B39" s="19" t="s">
        <v>64</v>
      </c>
      <c r="C39" s="19" t="s">
        <v>47</v>
      </c>
      <c r="D39" s="20">
        <v>1603</v>
      </c>
      <c r="E39" s="17">
        <v>737.8</v>
      </c>
      <c r="F39" s="17">
        <v>372.2</v>
      </c>
      <c r="G39" s="17">
        <v>284.39999999999998</v>
      </c>
    </row>
    <row r="40" spans="1:7" x14ac:dyDescent="0.3">
      <c r="A40" s="16">
        <v>45747</v>
      </c>
      <c r="B40" s="19" t="s">
        <v>64</v>
      </c>
      <c r="C40" s="19" t="s">
        <v>47</v>
      </c>
      <c r="D40" s="20">
        <v>1574</v>
      </c>
      <c r="E40" s="17">
        <v>728.8</v>
      </c>
      <c r="F40" s="17">
        <v>366.7</v>
      </c>
      <c r="G40" s="17">
        <v>272.3</v>
      </c>
    </row>
    <row r="41" spans="1:7" x14ac:dyDescent="0.3">
      <c r="A41" s="16">
        <v>45777</v>
      </c>
      <c r="B41" s="19" t="s">
        <v>64</v>
      </c>
      <c r="C41" s="19" t="s">
        <v>47</v>
      </c>
      <c r="D41" s="20">
        <v>1566</v>
      </c>
      <c r="E41" s="17">
        <v>700.9</v>
      </c>
      <c r="F41" s="17">
        <v>357.5</v>
      </c>
      <c r="G41" s="17">
        <v>281.8</v>
      </c>
    </row>
    <row r="42" spans="1:7" x14ac:dyDescent="0.3">
      <c r="A42" s="16">
        <v>45808</v>
      </c>
      <c r="B42" s="19" t="s">
        <v>64</v>
      </c>
      <c r="C42" s="19" t="s">
        <v>47</v>
      </c>
      <c r="D42" s="20">
        <v>1592</v>
      </c>
      <c r="E42" s="17">
        <v>665.1</v>
      </c>
      <c r="F42" s="17">
        <v>348</v>
      </c>
      <c r="G42" s="17">
        <v>288.8</v>
      </c>
    </row>
    <row r="43" spans="1:7" x14ac:dyDescent="0.3">
      <c r="A43" s="16">
        <v>45838</v>
      </c>
      <c r="B43" s="19" t="s">
        <v>64</v>
      </c>
      <c r="C43" s="19" t="s">
        <v>47</v>
      </c>
      <c r="D43" s="20">
        <v>1572</v>
      </c>
      <c r="E43" s="17">
        <v>687.5</v>
      </c>
      <c r="F43" s="17">
        <v>322.7</v>
      </c>
      <c r="G43" s="17">
        <v>296.10000000000002</v>
      </c>
    </row>
    <row r="44" spans="1:7" x14ac:dyDescent="0.3">
      <c r="A44" s="16">
        <v>45869</v>
      </c>
      <c r="B44" s="19" t="s">
        <v>64</v>
      </c>
      <c r="C44" s="19" t="s">
        <v>47</v>
      </c>
      <c r="D44" s="20">
        <v>1560</v>
      </c>
      <c r="E44" s="17">
        <v>634</v>
      </c>
      <c r="F44" s="17">
        <v>314.89999999999998</v>
      </c>
      <c r="G44" s="17">
        <v>320.39999999999998</v>
      </c>
    </row>
    <row r="45" spans="1:7" x14ac:dyDescent="0.3">
      <c r="A45" s="16">
        <v>45900</v>
      </c>
      <c r="B45" s="19" t="s">
        <v>64</v>
      </c>
      <c r="C45" s="19" t="s">
        <v>47</v>
      </c>
      <c r="D45" s="20">
        <v>1533</v>
      </c>
      <c r="E45" s="17">
        <v>628.70000000000005</v>
      </c>
      <c r="F45" s="17">
        <v>322.2</v>
      </c>
      <c r="G45" s="17">
        <v>324.60000000000002</v>
      </c>
    </row>
    <row r="46" spans="1:7" x14ac:dyDescent="0.3">
      <c r="A46" s="16">
        <v>45930</v>
      </c>
      <c r="B46" s="19" t="s">
        <v>64</v>
      </c>
      <c r="C46" s="19" t="s">
        <v>47</v>
      </c>
      <c r="D46" s="20">
        <v>1538</v>
      </c>
      <c r="E46" s="17">
        <v>592.5</v>
      </c>
      <c r="F46" s="17">
        <v>304.39999999999998</v>
      </c>
      <c r="G46" s="17">
        <v>322</v>
      </c>
    </row>
    <row r="47" spans="1:7" x14ac:dyDescent="0.3">
      <c r="A47" s="16">
        <v>45961</v>
      </c>
      <c r="B47" s="19" t="s">
        <v>64</v>
      </c>
      <c r="C47" s="19" t="s">
        <v>47</v>
      </c>
      <c r="D47" s="20">
        <v>1512</v>
      </c>
      <c r="E47" s="17">
        <v>606</v>
      </c>
      <c r="F47" s="17">
        <v>301.7</v>
      </c>
      <c r="G47" s="17">
        <v>344</v>
      </c>
    </row>
    <row r="48" spans="1:7" x14ac:dyDescent="0.3">
      <c r="A48" s="16">
        <v>45991</v>
      </c>
      <c r="B48" s="19" t="s">
        <v>64</v>
      </c>
      <c r="C48" s="19" t="s">
        <v>47</v>
      </c>
      <c r="D48" s="20">
        <v>1511</v>
      </c>
      <c r="E48" s="17">
        <v>574.20000000000005</v>
      </c>
      <c r="F48" s="17">
        <v>285.60000000000002</v>
      </c>
      <c r="G48" s="17">
        <v>348.2</v>
      </c>
    </row>
    <row r="49" spans="1:7" x14ac:dyDescent="0.3">
      <c r="A49" s="16">
        <v>46022</v>
      </c>
      <c r="B49" s="19" t="s">
        <v>64</v>
      </c>
      <c r="C49" s="19" t="s">
        <v>47</v>
      </c>
      <c r="D49" s="20">
        <v>1505</v>
      </c>
      <c r="E49" s="17">
        <v>549</v>
      </c>
      <c r="F49" s="17">
        <v>280.3</v>
      </c>
      <c r="G49" s="17">
        <v>343.4</v>
      </c>
    </row>
    <row r="50" spans="1:7" x14ac:dyDescent="0.3">
      <c r="A50" s="16">
        <v>45322</v>
      </c>
      <c r="B50" s="19" t="s">
        <v>65</v>
      </c>
      <c r="C50" s="19" t="s">
        <v>48</v>
      </c>
      <c r="D50" s="20">
        <v>2218</v>
      </c>
      <c r="E50" s="17">
        <v>196</v>
      </c>
      <c r="F50" s="17">
        <v>15507.9</v>
      </c>
      <c r="G50" s="17">
        <v>49.8</v>
      </c>
    </row>
    <row r="51" spans="1:7" x14ac:dyDescent="0.3">
      <c r="A51" s="16">
        <v>45351</v>
      </c>
      <c r="B51" s="19" t="s">
        <v>65</v>
      </c>
      <c r="C51" s="19" t="s">
        <v>48</v>
      </c>
      <c r="D51" s="20">
        <v>2209</v>
      </c>
      <c r="E51" s="17">
        <v>189.2</v>
      </c>
      <c r="F51" s="17">
        <v>13625.8</v>
      </c>
      <c r="G51" s="17">
        <v>54.1</v>
      </c>
    </row>
    <row r="52" spans="1:7" x14ac:dyDescent="0.3">
      <c r="A52" s="16">
        <v>45382</v>
      </c>
      <c r="B52" s="19" t="s">
        <v>65</v>
      </c>
      <c r="C52" s="19" t="s">
        <v>48</v>
      </c>
      <c r="D52" s="20">
        <v>2167</v>
      </c>
      <c r="E52" s="17">
        <v>184.4</v>
      </c>
      <c r="F52" s="17">
        <v>13786.6</v>
      </c>
      <c r="G52" s="17">
        <v>55.5</v>
      </c>
    </row>
    <row r="53" spans="1:7" x14ac:dyDescent="0.3">
      <c r="A53" s="16">
        <v>45412</v>
      </c>
      <c r="B53" s="19" t="s">
        <v>65</v>
      </c>
      <c r="C53" s="19" t="s">
        <v>48</v>
      </c>
      <c r="D53" s="20">
        <v>2154</v>
      </c>
      <c r="E53" s="17">
        <v>167.6</v>
      </c>
      <c r="F53" s="17">
        <v>12299.7</v>
      </c>
      <c r="G53" s="17">
        <v>55.6</v>
      </c>
    </row>
    <row r="54" spans="1:7" x14ac:dyDescent="0.3">
      <c r="A54" s="16">
        <v>45443</v>
      </c>
      <c r="B54" s="19" t="s">
        <v>65</v>
      </c>
      <c r="C54" s="19" t="s">
        <v>48</v>
      </c>
      <c r="D54" s="20">
        <v>2182</v>
      </c>
      <c r="E54" s="17">
        <v>157.1</v>
      </c>
      <c r="F54" s="17">
        <v>12359</v>
      </c>
      <c r="G54" s="17">
        <v>56.9</v>
      </c>
    </row>
    <row r="55" spans="1:7" x14ac:dyDescent="0.3">
      <c r="A55" s="16">
        <v>45473</v>
      </c>
      <c r="B55" s="19" t="s">
        <v>65</v>
      </c>
      <c r="C55" s="19" t="s">
        <v>48</v>
      </c>
      <c r="D55" s="20">
        <v>2185</v>
      </c>
      <c r="E55" s="17">
        <v>149.5</v>
      </c>
      <c r="F55" s="17">
        <v>11185.4</v>
      </c>
      <c r="G55" s="17">
        <v>62.2</v>
      </c>
    </row>
    <row r="56" spans="1:7" x14ac:dyDescent="0.3">
      <c r="A56" s="16">
        <v>45504</v>
      </c>
      <c r="B56" s="19" t="s">
        <v>65</v>
      </c>
      <c r="C56" s="19" t="s">
        <v>48</v>
      </c>
      <c r="D56" s="20">
        <v>2142</v>
      </c>
      <c r="E56" s="17">
        <v>142.69999999999999</v>
      </c>
      <c r="F56" s="17">
        <v>10843</v>
      </c>
      <c r="G56" s="17">
        <v>60.3</v>
      </c>
    </row>
    <row r="57" spans="1:7" x14ac:dyDescent="0.3">
      <c r="A57" s="16">
        <v>45535</v>
      </c>
      <c r="B57" s="19" t="s">
        <v>65</v>
      </c>
      <c r="C57" s="19" t="s">
        <v>48</v>
      </c>
      <c r="D57" s="20">
        <v>2156</v>
      </c>
      <c r="E57" s="17">
        <v>139.69999999999999</v>
      </c>
      <c r="F57" s="17">
        <v>10163.4</v>
      </c>
      <c r="G57" s="17">
        <v>64.2</v>
      </c>
    </row>
    <row r="58" spans="1:7" x14ac:dyDescent="0.3">
      <c r="A58" s="16">
        <v>45565</v>
      </c>
      <c r="B58" s="19" t="s">
        <v>65</v>
      </c>
      <c r="C58" s="19" t="s">
        <v>48</v>
      </c>
      <c r="D58" s="20">
        <v>2154</v>
      </c>
      <c r="E58" s="17">
        <v>123.2</v>
      </c>
      <c r="F58" s="17">
        <v>9643.9</v>
      </c>
      <c r="G58" s="17">
        <v>66</v>
      </c>
    </row>
    <row r="59" spans="1:7" x14ac:dyDescent="0.3">
      <c r="A59" s="16">
        <v>45596</v>
      </c>
      <c r="B59" s="19" t="s">
        <v>65</v>
      </c>
      <c r="C59" s="19" t="s">
        <v>48</v>
      </c>
      <c r="D59" s="20">
        <v>2112</v>
      </c>
      <c r="E59" s="17">
        <v>117.9</v>
      </c>
      <c r="F59" s="17">
        <v>9428.7999999999993</v>
      </c>
      <c r="G59" s="17">
        <v>65.7</v>
      </c>
    </row>
    <row r="60" spans="1:7" x14ac:dyDescent="0.3">
      <c r="A60" s="16">
        <v>45626</v>
      </c>
      <c r="B60" s="19" t="s">
        <v>65</v>
      </c>
      <c r="C60" s="19" t="s">
        <v>48</v>
      </c>
      <c r="D60" s="20">
        <v>2101</v>
      </c>
      <c r="E60" s="17">
        <v>116.1</v>
      </c>
      <c r="F60" s="17">
        <v>8760.5</v>
      </c>
      <c r="G60" s="17">
        <v>68.5</v>
      </c>
    </row>
    <row r="61" spans="1:7" x14ac:dyDescent="0.3">
      <c r="A61" s="16">
        <v>45657</v>
      </c>
      <c r="B61" s="19" t="s">
        <v>65</v>
      </c>
      <c r="C61" s="19" t="s">
        <v>48</v>
      </c>
      <c r="D61" s="20">
        <v>2118</v>
      </c>
      <c r="E61" s="17">
        <v>112.9</v>
      </c>
      <c r="F61" s="17">
        <v>8047.5</v>
      </c>
      <c r="G61" s="17">
        <v>72.5</v>
      </c>
    </row>
    <row r="62" spans="1:7" x14ac:dyDescent="0.3">
      <c r="A62" s="16">
        <v>45688</v>
      </c>
      <c r="B62" s="19" t="s">
        <v>65</v>
      </c>
      <c r="C62" s="19" t="s">
        <v>48</v>
      </c>
      <c r="D62" s="20">
        <v>2126</v>
      </c>
      <c r="E62" s="17">
        <v>103.5</v>
      </c>
      <c r="F62" s="17">
        <v>7868.2</v>
      </c>
      <c r="G62" s="17">
        <v>74.099999999999994</v>
      </c>
    </row>
    <row r="63" spans="1:7" x14ac:dyDescent="0.3">
      <c r="A63" s="16">
        <v>45716</v>
      </c>
      <c r="B63" s="19" t="s">
        <v>65</v>
      </c>
      <c r="C63" s="19" t="s">
        <v>48</v>
      </c>
      <c r="D63" s="20">
        <v>2091</v>
      </c>
      <c r="E63" s="17">
        <v>96.9</v>
      </c>
      <c r="F63" s="17">
        <v>7571</v>
      </c>
      <c r="G63" s="17">
        <v>74.400000000000006</v>
      </c>
    </row>
    <row r="64" spans="1:7" x14ac:dyDescent="0.3">
      <c r="A64" s="16">
        <v>45747</v>
      </c>
      <c r="B64" s="19" t="s">
        <v>65</v>
      </c>
      <c r="C64" s="19" t="s">
        <v>48</v>
      </c>
      <c r="D64" s="20">
        <v>2101</v>
      </c>
      <c r="E64" s="17">
        <v>95.9</v>
      </c>
      <c r="F64" s="17">
        <v>6978.1</v>
      </c>
      <c r="G64" s="17">
        <v>76.900000000000006</v>
      </c>
    </row>
    <row r="65" spans="1:7" x14ac:dyDescent="0.3">
      <c r="A65" s="16">
        <v>45777</v>
      </c>
      <c r="B65" s="19" t="s">
        <v>65</v>
      </c>
      <c r="C65" s="19" t="s">
        <v>48</v>
      </c>
      <c r="D65" s="20">
        <v>2105</v>
      </c>
      <c r="E65" s="17">
        <v>87.1</v>
      </c>
      <c r="F65" s="17">
        <v>6739.5</v>
      </c>
      <c r="G65" s="17">
        <v>83.2</v>
      </c>
    </row>
    <row r="66" spans="1:7" x14ac:dyDescent="0.3">
      <c r="A66" s="16">
        <v>45808</v>
      </c>
      <c r="B66" s="19" t="s">
        <v>65</v>
      </c>
      <c r="C66" s="19" t="s">
        <v>48</v>
      </c>
      <c r="D66" s="20">
        <v>2094</v>
      </c>
      <c r="E66" s="17">
        <v>83.1</v>
      </c>
      <c r="F66" s="17">
        <v>6304.1</v>
      </c>
      <c r="G66" s="17">
        <v>80.5</v>
      </c>
    </row>
    <row r="67" spans="1:7" x14ac:dyDescent="0.3">
      <c r="A67" s="16">
        <v>45838</v>
      </c>
      <c r="B67" s="19" t="s">
        <v>65</v>
      </c>
      <c r="C67" s="19" t="s">
        <v>48</v>
      </c>
      <c r="D67" s="20">
        <v>2047</v>
      </c>
      <c r="E67" s="17">
        <v>84.6</v>
      </c>
      <c r="F67" s="17">
        <v>6347.4</v>
      </c>
      <c r="G67" s="17">
        <v>83.1</v>
      </c>
    </row>
    <row r="68" spans="1:7" x14ac:dyDescent="0.3">
      <c r="A68" s="16">
        <v>45869</v>
      </c>
      <c r="B68" s="19" t="s">
        <v>65</v>
      </c>
      <c r="C68" s="19" t="s">
        <v>48</v>
      </c>
      <c r="D68" s="20">
        <v>2080</v>
      </c>
      <c r="E68" s="17">
        <v>80.599999999999994</v>
      </c>
      <c r="F68" s="17">
        <v>5981.5</v>
      </c>
      <c r="G68" s="17">
        <v>86.8</v>
      </c>
    </row>
    <row r="69" spans="1:7" x14ac:dyDescent="0.3">
      <c r="A69" s="16">
        <v>45900</v>
      </c>
      <c r="B69" s="19" t="s">
        <v>65</v>
      </c>
      <c r="C69" s="19" t="s">
        <v>48</v>
      </c>
      <c r="D69" s="20">
        <v>2038</v>
      </c>
      <c r="E69" s="17">
        <v>75.900000000000006</v>
      </c>
      <c r="F69" s="17">
        <v>5405.1</v>
      </c>
      <c r="G69" s="17">
        <v>90.2</v>
      </c>
    </row>
    <row r="70" spans="1:7" x14ac:dyDescent="0.3">
      <c r="A70" s="16">
        <v>45930</v>
      </c>
      <c r="B70" s="19" t="s">
        <v>65</v>
      </c>
      <c r="C70" s="19" t="s">
        <v>48</v>
      </c>
      <c r="D70" s="20">
        <v>2021</v>
      </c>
      <c r="E70" s="17">
        <v>72.7</v>
      </c>
      <c r="F70" s="17">
        <v>5571.2</v>
      </c>
      <c r="G70" s="17">
        <v>87.4</v>
      </c>
    </row>
    <row r="71" spans="1:7" x14ac:dyDescent="0.3">
      <c r="A71" s="16">
        <v>45961</v>
      </c>
      <c r="B71" s="19" t="s">
        <v>65</v>
      </c>
      <c r="C71" s="19" t="s">
        <v>48</v>
      </c>
      <c r="D71" s="20">
        <v>2037</v>
      </c>
      <c r="E71" s="17">
        <v>66.5</v>
      </c>
      <c r="F71" s="17">
        <v>5173.3999999999996</v>
      </c>
      <c r="G71" s="17">
        <v>90.3</v>
      </c>
    </row>
    <row r="72" spans="1:7" x14ac:dyDescent="0.3">
      <c r="A72" s="16">
        <v>45991</v>
      </c>
      <c r="B72" s="19" t="s">
        <v>65</v>
      </c>
      <c r="C72" s="19" t="s">
        <v>48</v>
      </c>
      <c r="D72" s="20">
        <v>2012</v>
      </c>
      <c r="E72" s="17">
        <v>66.900000000000006</v>
      </c>
      <c r="F72" s="17">
        <v>4816.3</v>
      </c>
      <c r="G72" s="17">
        <v>95</v>
      </c>
    </row>
    <row r="73" spans="1:7" x14ac:dyDescent="0.3">
      <c r="A73" s="16">
        <v>46022</v>
      </c>
      <c r="B73" s="19" t="s">
        <v>65</v>
      </c>
      <c r="C73" s="19" t="s">
        <v>48</v>
      </c>
      <c r="D73" s="20">
        <v>1996</v>
      </c>
      <c r="E73" s="17">
        <v>63</v>
      </c>
      <c r="F73" s="17">
        <v>4880.3999999999996</v>
      </c>
      <c r="G73" s="17">
        <v>98.7</v>
      </c>
    </row>
    <row r="74" spans="1:7" x14ac:dyDescent="0.3">
      <c r="A74" s="16">
        <v>45322</v>
      </c>
      <c r="B74" s="19" t="s">
        <v>65</v>
      </c>
      <c r="C74" s="19" t="s">
        <v>49</v>
      </c>
      <c r="D74" s="20">
        <v>1514</v>
      </c>
      <c r="E74" s="17">
        <v>894.5</v>
      </c>
      <c r="F74" s="17">
        <v>1473.2</v>
      </c>
      <c r="G74" s="17">
        <v>288.10000000000002</v>
      </c>
    </row>
    <row r="75" spans="1:7" x14ac:dyDescent="0.3">
      <c r="A75" s="16">
        <v>45351</v>
      </c>
      <c r="B75" s="19" t="s">
        <v>65</v>
      </c>
      <c r="C75" s="19" t="s">
        <v>49</v>
      </c>
      <c r="D75" s="20">
        <v>1495</v>
      </c>
      <c r="E75" s="17">
        <v>839.9</v>
      </c>
      <c r="F75" s="17">
        <v>1358.3</v>
      </c>
      <c r="G75" s="17">
        <v>318</v>
      </c>
    </row>
    <row r="76" spans="1:7" x14ac:dyDescent="0.3">
      <c r="A76" s="16">
        <v>45382</v>
      </c>
      <c r="B76" s="19" t="s">
        <v>65</v>
      </c>
      <c r="C76" s="19" t="s">
        <v>49</v>
      </c>
      <c r="D76" s="20">
        <v>1503</v>
      </c>
      <c r="E76" s="17">
        <v>762.5</v>
      </c>
      <c r="F76" s="17">
        <v>1228.0999999999999</v>
      </c>
      <c r="G76" s="17">
        <v>313</v>
      </c>
    </row>
    <row r="77" spans="1:7" x14ac:dyDescent="0.3">
      <c r="A77" s="16">
        <v>45412</v>
      </c>
      <c r="B77" s="19" t="s">
        <v>65</v>
      </c>
      <c r="C77" s="19" t="s">
        <v>49</v>
      </c>
      <c r="D77" s="20">
        <v>1480</v>
      </c>
      <c r="E77" s="17">
        <v>730.8</v>
      </c>
      <c r="F77" s="17">
        <v>1184.2</v>
      </c>
      <c r="G77" s="17">
        <v>345</v>
      </c>
    </row>
    <row r="78" spans="1:7" x14ac:dyDescent="0.3">
      <c r="A78" s="16">
        <v>45443</v>
      </c>
      <c r="B78" s="19" t="s">
        <v>65</v>
      </c>
      <c r="C78" s="19" t="s">
        <v>49</v>
      </c>
      <c r="D78" s="20">
        <v>1488</v>
      </c>
      <c r="E78" s="17">
        <v>635.1</v>
      </c>
      <c r="F78" s="17">
        <v>1056.8</v>
      </c>
      <c r="G78" s="17">
        <v>342.7</v>
      </c>
    </row>
    <row r="79" spans="1:7" x14ac:dyDescent="0.3">
      <c r="A79" s="16">
        <v>45473</v>
      </c>
      <c r="B79" s="19" t="s">
        <v>65</v>
      </c>
      <c r="C79" s="19" t="s">
        <v>49</v>
      </c>
      <c r="D79" s="20">
        <v>1446</v>
      </c>
      <c r="E79" s="17">
        <v>617.6</v>
      </c>
      <c r="F79" s="17">
        <v>1034.5</v>
      </c>
      <c r="G79" s="17">
        <v>371.5</v>
      </c>
    </row>
    <row r="80" spans="1:7" x14ac:dyDescent="0.3">
      <c r="A80" s="16">
        <v>45504</v>
      </c>
      <c r="B80" s="19" t="s">
        <v>65</v>
      </c>
      <c r="C80" s="19" t="s">
        <v>49</v>
      </c>
      <c r="D80" s="20">
        <v>1471</v>
      </c>
      <c r="E80" s="17">
        <v>545.70000000000005</v>
      </c>
      <c r="F80" s="17">
        <v>898.7</v>
      </c>
      <c r="G80" s="17">
        <v>380.3</v>
      </c>
    </row>
    <row r="81" spans="1:7" x14ac:dyDescent="0.3">
      <c r="A81" s="16">
        <v>45535</v>
      </c>
      <c r="B81" s="19" t="s">
        <v>65</v>
      </c>
      <c r="C81" s="19" t="s">
        <v>49</v>
      </c>
      <c r="D81" s="20">
        <v>1465</v>
      </c>
      <c r="E81" s="17">
        <v>510.2</v>
      </c>
      <c r="F81" s="17">
        <v>865.1</v>
      </c>
      <c r="G81" s="17">
        <v>373.4</v>
      </c>
    </row>
    <row r="82" spans="1:7" x14ac:dyDescent="0.3">
      <c r="A82" s="16">
        <v>45565</v>
      </c>
      <c r="B82" s="19" t="s">
        <v>65</v>
      </c>
      <c r="C82" s="19" t="s">
        <v>49</v>
      </c>
      <c r="D82" s="20">
        <v>1455</v>
      </c>
      <c r="E82" s="17">
        <v>488.4</v>
      </c>
      <c r="F82" s="17">
        <v>821.1</v>
      </c>
      <c r="G82" s="17">
        <v>405.8</v>
      </c>
    </row>
    <row r="83" spans="1:7" x14ac:dyDescent="0.3">
      <c r="A83" s="16">
        <v>45596</v>
      </c>
      <c r="B83" s="19" t="s">
        <v>65</v>
      </c>
      <c r="C83" s="19" t="s">
        <v>49</v>
      </c>
      <c r="D83" s="20">
        <v>1450</v>
      </c>
      <c r="E83" s="17">
        <v>421.4</v>
      </c>
      <c r="F83" s="17">
        <v>743.9</v>
      </c>
      <c r="G83" s="17">
        <v>402.5</v>
      </c>
    </row>
    <row r="84" spans="1:7" x14ac:dyDescent="0.3">
      <c r="A84" s="16">
        <v>45626</v>
      </c>
      <c r="B84" s="19" t="s">
        <v>65</v>
      </c>
      <c r="C84" s="19" t="s">
        <v>49</v>
      </c>
      <c r="D84" s="20">
        <v>1408</v>
      </c>
      <c r="E84" s="17">
        <v>414.2</v>
      </c>
      <c r="F84" s="17">
        <v>693.6</v>
      </c>
      <c r="G84" s="17">
        <v>430.4</v>
      </c>
    </row>
    <row r="85" spans="1:7" x14ac:dyDescent="0.3">
      <c r="A85" s="16">
        <v>45657</v>
      </c>
      <c r="B85" s="19" t="s">
        <v>65</v>
      </c>
      <c r="C85" s="19" t="s">
        <v>49</v>
      </c>
      <c r="D85" s="20">
        <v>1430</v>
      </c>
      <c r="E85" s="17">
        <v>381.9</v>
      </c>
      <c r="F85" s="17">
        <v>602.70000000000005</v>
      </c>
      <c r="G85" s="17">
        <v>444.9</v>
      </c>
    </row>
    <row r="86" spans="1:7" x14ac:dyDescent="0.3">
      <c r="A86" s="16">
        <v>45688</v>
      </c>
      <c r="B86" s="19" t="s">
        <v>65</v>
      </c>
      <c r="C86" s="19" t="s">
        <v>49</v>
      </c>
      <c r="D86" s="20">
        <v>1394</v>
      </c>
      <c r="E86" s="17">
        <v>337</v>
      </c>
      <c r="F86" s="17">
        <v>588.9</v>
      </c>
      <c r="G86" s="17">
        <v>442.6</v>
      </c>
    </row>
    <row r="87" spans="1:7" x14ac:dyDescent="0.3">
      <c r="A87" s="16">
        <v>45716</v>
      </c>
      <c r="B87" s="19" t="s">
        <v>65</v>
      </c>
      <c r="C87" s="19" t="s">
        <v>49</v>
      </c>
      <c r="D87" s="20">
        <v>1381</v>
      </c>
      <c r="E87" s="17">
        <v>325.60000000000002</v>
      </c>
      <c r="F87" s="17">
        <v>518.6</v>
      </c>
      <c r="G87" s="17">
        <v>438.6</v>
      </c>
    </row>
    <row r="88" spans="1:7" x14ac:dyDescent="0.3">
      <c r="A88" s="16">
        <v>45747</v>
      </c>
      <c r="B88" s="19" t="s">
        <v>65</v>
      </c>
      <c r="C88" s="19" t="s">
        <v>49</v>
      </c>
      <c r="D88" s="20">
        <v>1377</v>
      </c>
      <c r="E88" s="17">
        <v>289.60000000000002</v>
      </c>
      <c r="F88" s="17">
        <v>503.7</v>
      </c>
      <c r="G88" s="17">
        <v>485.5</v>
      </c>
    </row>
    <row r="89" spans="1:7" x14ac:dyDescent="0.3">
      <c r="A89" s="16">
        <v>45777</v>
      </c>
      <c r="B89" s="19" t="s">
        <v>65</v>
      </c>
      <c r="C89" s="19" t="s">
        <v>49</v>
      </c>
      <c r="D89" s="20">
        <v>1382</v>
      </c>
      <c r="E89" s="17">
        <v>274.10000000000002</v>
      </c>
      <c r="F89" s="17">
        <v>448.2</v>
      </c>
      <c r="G89" s="17">
        <v>498.5</v>
      </c>
    </row>
    <row r="90" spans="1:7" x14ac:dyDescent="0.3">
      <c r="A90" s="16">
        <v>45808</v>
      </c>
      <c r="B90" s="19" t="s">
        <v>65</v>
      </c>
      <c r="C90" s="19" t="s">
        <v>49</v>
      </c>
      <c r="D90" s="20">
        <v>1356</v>
      </c>
      <c r="E90" s="17">
        <v>259</v>
      </c>
      <c r="F90" s="17">
        <v>404.2</v>
      </c>
      <c r="G90" s="17">
        <v>510.5</v>
      </c>
    </row>
    <row r="91" spans="1:7" x14ac:dyDescent="0.3">
      <c r="A91" s="16">
        <v>45838</v>
      </c>
      <c r="B91" s="19" t="s">
        <v>65</v>
      </c>
      <c r="C91" s="19" t="s">
        <v>49</v>
      </c>
      <c r="D91" s="20">
        <v>1361</v>
      </c>
      <c r="E91" s="17">
        <v>239.5</v>
      </c>
      <c r="F91" s="17">
        <v>377.8</v>
      </c>
      <c r="G91" s="17">
        <v>488.2</v>
      </c>
    </row>
    <row r="92" spans="1:7" x14ac:dyDescent="0.3">
      <c r="A92" s="16">
        <v>45869</v>
      </c>
      <c r="B92" s="19" t="s">
        <v>65</v>
      </c>
      <c r="C92" s="19" t="s">
        <v>49</v>
      </c>
      <c r="D92" s="20">
        <v>1357</v>
      </c>
      <c r="E92" s="17">
        <v>217.1</v>
      </c>
      <c r="F92" s="17">
        <v>350.1</v>
      </c>
      <c r="G92" s="17">
        <v>520.4</v>
      </c>
    </row>
    <row r="93" spans="1:7" x14ac:dyDescent="0.3">
      <c r="A93" s="16">
        <v>45900</v>
      </c>
      <c r="B93" s="19" t="s">
        <v>65</v>
      </c>
      <c r="C93" s="19" t="s">
        <v>49</v>
      </c>
      <c r="D93" s="20">
        <v>1358</v>
      </c>
      <c r="E93" s="17">
        <v>195</v>
      </c>
      <c r="F93" s="17">
        <v>330.1</v>
      </c>
      <c r="G93" s="17">
        <v>517.6</v>
      </c>
    </row>
    <row r="94" spans="1:7" x14ac:dyDescent="0.3">
      <c r="A94" s="16">
        <v>45930</v>
      </c>
      <c r="B94" s="19" t="s">
        <v>65</v>
      </c>
      <c r="C94" s="19" t="s">
        <v>49</v>
      </c>
      <c r="D94" s="20">
        <v>1351</v>
      </c>
      <c r="E94" s="17">
        <v>174.5</v>
      </c>
      <c r="F94" s="17">
        <v>313.2</v>
      </c>
      <c r="G94" s="17">
        <v>541.70000000000005</v>
      </c>
    </row>
    <row r="95" spans="1:7" x14ac:dyDescent="0.3">
      <c r="A95" s="16">
        <v>45961</v>
      </c>
      <c r="B95" s="19" t="s">
        <v>65</v>
      </c>
      <c r="C95" s="19" t="s">
        <v>49</v>
      </c>
      <c r="D95" s="20">
        <v>1310</v>
      </c>
      <c r="E95" s="17">
        <v>171</v>
      </c>
      <c r="F95" s="17">
        <v>283.39999999999998</v>
      </c>
      <c r="G95" s="17">
        <v>546</v>
      </c>
    </row>
    <row r="96" spans="1:7" x14ac:dyDescent="0.3">
      <c r="A96" s="16">
        <v>45991</v>
      </c>
      <c r="B96" s="19" t="s">
        <v>65</v>
      </c>
      <c r="C96" s="19" t="s">
        <v>49</v>
      </c>
      <c r="D96" s="20">
        <v>1341</v>
      </c>
      <c r="E96" s="17">
        <v>156.9</v>
      </c>
      <c r="F96" s="17">
        <v>254.6</v>
      </c>
      <c r="G96" s="17">
        <v>555.6</v>
      </c>
    </row>
    <row r="97" spans="1:7" x14ac:dyDescent="0.3">
      <c r="A97" s="16">
        <v>46022</v>
      </c>
      <c r="B97" s="19" t="s">
        <v>65</v>
      </c>
      <c r="C97" s="19" t="s">
        <v>49</v>
      </c>
      <c r="D97" s="20">
        <v>1311</v>
      </c>
      <c r="E97" s="17">
        <v>145.4</v>
      </c>
      <c r="F97" s="17">
        <v>234.4</v>
      </c>
      <c r="G97" s="17">
        <v>567.20000000000005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zoomScaleNormal="100" workbookViewId="0"/>
  </sheetViews>
  <sheetFormatPr defaultColWidth="8.6640625" defaultRowHeight="14.4" x14ac:dyDescent="0.3"/>
  <cols>
    <col min="1" max="6" width="18" customWidth="1"/>
  </cols>
  <sheetData>
    <row r="1" spans="1:6" x14ac:dyDescent="0.3">
      <c r="A1" s="21" t="s">
        <v>50</v>
      </c>
      <c r="B1" s="21" t="s">
        <v>51</v>
      </c>
      <c r="C1" s="21" t="s">
        <v>52</v>
      </c>
      <c r="D1" s="21" t="s">
        <v>53</v>
      </c>
      <c r="E1" s="21" t="s">
        <v>54</v>
      </c>
      <c r="F1" s="21" t="s">
        <v>55</v>
      </c>
    </row>
    <row r="2" spans="1:6" x14ac:dyDescent="0.3">
      <c r="A2" t="s">
        <v>5</v>
      </c>
      <c r="B2" t="str" cm="1">
        <f t="array" ref="B2:B6">_xlfn.UNIQUE(Database!C2:C1001)</f>
        <v>WELL-A01</v>
      </c>
      <c r="C2" t="str" cm="1">
        <f t="array" ref="C2:C4">_xlfn.UNIQUE(Database!B2:B1001)</f>
        <v>Field-North</v>
      </c>
      <c r="D2" t="s">
        <v>11</v>
      </c>
      <c r="E2" t="s">
        <v>14</v>
      </c>
      <c r="F2" t="str" cm="1">
        <f t="array" ref="F2:F9">_xlfn.UNIQUE(_xlfn.VSTACK(B2:B200, C2:C20))</f>
        <v>WELL-A01</v>
      </c>
    </row>
    <row r="3" spans="1:6" x14ac:dyDescent="0.3">
      <c r="A3" t="s">
        <v>56</v>
      </c>
      <c r="B3" t="str">
        <v>WELL-A02</v>
      </c>
      <c r="C3" t="str">
        <v>Field-South</v>
      </c>
      <c r="D3" t="s">
        <v>57</v>
      </c>
      <c r="E3" t="s">
        <v>58</v>
      </c>
      <c r="F3" t="str">
        <v>WELL-A02</v>
      </c>
    </row>
    <row r="4" spans="1:6" x14ac:dyDescent="0.3">
      <c r="A4" t="s">
        <v>59</v>
      </c>
      <c r="B4" t="str">
        <v>WELL-B01</v>
      </c>
      <c r="C4">
        <v>0</v>
      </c>
      <c r="D4" t="s">
        <v>60</v>
      </c>
      <c r="E4" t="s">
        <v>61</v>
      </c>
      <c r="F4" t="str">
        <v>WELL-B01</v>
      </c>
    </row>
    <row r="5" spans="1:6" x14ac:dyDescent="0.3">
      <c r="B5" t="str">
        <v>WELL-B02</v>
      </c>
      <c r="E5" t="s">
        <v>62</v>
      </c>
      <c r="F5" t="str">
        <v>WELL-B02</v>
      </c>
    </row>
    <row r="6" spans="1:6" x14ac:dyDescent="0.3">
      <c r="B6">
        <v>0</v>
      </c>
      <c r="F6">
        <v>0</v>
      </c>
    </row>
    <row r="7" spans="1:6" x14ac:dyDescent="0.3">
      <c r="F7">
        <v>0</v>
      </c>
    </row>
    <row r="8" spans="1:6" x14ac:dyDescent="0.3">
      <c r="F8" t="str">
        <v>Field-North</v>
      </c>
    </row>
    <row r="9" spans="1:6" x14ac:dyDescent="0.3">
      <c r="F9" t="str">
        <v>Field-South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DCA Dashboard</vt:lpstr>
      <vt:lpstr>Database</vt:lpstr>
      <vt:lpstr>Lists</vt:lpstr>
    </vt:vector>
  </TitlesOfParts>
  <Company>RfourEnergyCorp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DCA Dashboard</dc:title>
  <dc:subject/>
  <dc:creator>RfourEnergyCorp</dc:creator>
  <dc:description/>
  <cp:revision>1</cp:revision>
  <dcterms:created xsi:type="dcterms:W3CDTF">2026-04-28T07:27:16Z</dcterms:created>
  <dcterms:modified xsi:type="dcterms:W3CDTF">2026-04-28T12:33:31Z</dcterms:modified>
  <dc:language>en-US</dc:language>
</cp:coreProperties>
</file>